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80" windowWidth="24000" windowHeight="9450"/>
  </bookViews>
  <sheets>
    <sheet name="RESUMO" sheetId="17" r:id="rId1"/>
    <sheet name="QUADRO RESUMO" sheetId="1" state="hidden" r:id="rId2"/>
    <sheet name="MOTORISTA 44H ( CMPP TERESINA)" sheetId="2" r:id="rId3"/>
    <sheet name="MOTORISTA 44H (CTT  TERESINA)" sheetId="3" r:id="rId4"/>
    <sheet name="MOTORISTA 44H CAFS (FLORIANO)" sheetId="11" r:id="rId5"/>
    <sheet name="MOTORISTA 44H CTF (FLORIANO)" sheetId="13" r:id="rId6"/>
    <sheet name="MOTORISTA 44H CPCE (BOM JESUS)" sheetId="4" r:id="rId7"/>
    <sheet name="MOTORISTA 44H CTBJ (BOM JESUS)" sheetId="5" r:id="rId8"/>
    <sheet name="MOTORISTA 44H HVU (BOM JESUS)" sheetId="20" r:id="rId9"/>
    <sheet name="MOTORISTA 44H CSHNB (PICOS)" sheetId="12" r:id="rId10"/>
    <sheet name="UNIFORMES" sheetId="10" r:id="rId11"/>
    <sheet name="EPIS" sheetId="9" state="hidden" r:id="rId12"/>
    <sheet name="DIÁRIAS" sheetId="18" r:id="rId13"/>
    <sheet name="Plan1" sheetId="19" r:id="rId14"/>
  </sheets>
  <definedNames>
    <definedName name="_xlnm.Print_Area" localSheetId="11">EPIS!$A$1:$F$46</definedName>
  </definedNames>
  <calcPr calcId="124519"/>
</workbook>
</file>

<file path=xl/calcChain.xml><?xml version="1.0" encoding="utf-8"?>
<calcChain xmlns="http://schemas.openxmlformats.org/spreadsheetml/2006/main">
  <c r="I25" i="17"/>
  <c r="I29" s="1"/>
  <c r="I24"/>
  <c r="I23"/>
  <c r="H23"/>
  <c r="I20"/>
  <c r="G23"/>
  <c r="G24"/>
  <c r="G25"/>
  <c r="B138" i="20"/>
  <c r="B136"/>
  <c r="B135"/>
  <c r="B134"/>
  <c r="B133"/>
  <c r="B132"/>
  <c r="H121"/>
  <c r="H119"/>
  <c r="I102"/>
  <c r="I104" s="1"/>
  <c r="H90"/>
  <c r="I89"/>
  <c r="I90" s="1"/>
  <c r="I95" s="1"/>
  <c r="H84"/>
  <c r="H83"/>
  <c r="H82"/>
  <c r="H81"/>
  <c r="H80"/>
  <c r="H86" s="1"/>
  <c r="I74"/>
  <c r="H70"/>
  <c r="H71" s="1"/>
  <c r="H68"/>
  <c r="H69" s="1"/>
  <c r="I63"/>
  <c r="I54"/>
  <c r="H48"/>
  <c r="I34"/>
  <c r="H33"/>
  <c r="I33" s="1"/>
  <c r="I35" s="1"/>
  <c r="I29"/>
  <c r="I132" s="1"/>
  <c r="I23"/>
  <c r="I51" s="1"/>
  <c r="I55" s="1"/>
  <c r="I61" s="1"/>
  <c r="I28" i="17"/>
  <c r="I22"/>
  <c r="I19"/>
  <c r="I16"/>
  <c r="I10"/>
  <c r="I7"/>
  <c r="G28"/>
  <c r="G22"/>
  <c r="G19"/>
  <c r="G16"/>
  <c r="G13"/>
  <c r="I13" s="1"/>
  <c r="G10"/>
  <c r="G7"/>
  <c r="E3" i="19"/>
  <c r="C3"/>
  <c r="B3"/>
  <c r="A3"/>
  <c r="I136" i="20" l="1"/>
  <c r="I109"/>
  <c r="I37"/>
  <c r="I59"/>
  <c r="H73"/>
  <c r="H35"/>
  <c r="I36"/>
  <c r="I38" s="1"/>
  <c r="I105"/>
  <c r="I57" i="18"/>
  <c r="B140"/>
  <c r="B138"/>
  <c r="B137"/>
  <c r="B136"/>
  <c r="B135"/>
  <c r="B134"/>
  <c r="H123"/>
  <c r="H121"/>
  <c r="I106"/>
  <c r="H92"/>
  <c r="H88"/>
  <c r="H86"/>
  <c r="H85"/>
  <c r="H84"/>
  <c r="H83"/>
  <c r="H82"/>
  <c r="H72"/>
  <c r="H71"/>
  <c r="H70"/>
  <c r="H50"/>
  <c r="H73" s="1"/>
  <c r="H37"/>
  <c r="H35"/>
  <c r="I25"/>
  <c r="I44" i="20" l="1"/>
  <c r="I42"/>
  <c r="I43"/>
  <c r="I45"/>
  <c r="I46"/>
  <c r="I40"/>
  <c r="I47"/>
  <c r="I41"/>
  <c r="H75" i="18"/>
  <c r="I138"/>
  <c r="I111"/>
  <c r="I31"/>
  <c r="F9" i="10"/>
  <c r="F10"/>
  <c r="F11"/>
  <c r="F12"/>
  <c r="F8"/>
  <c r="F7"/>
  <c r="D26" i="17"/>
  <c r="I48" i="20" l="1"/>
  <c r="I60" s="1"/>
  <c r="I62" s="1"/>
  <c r="I134" i="18"/>
  <c r="I65"/>
  <c r="I38"/>
  <c r="I107"/>
  <c r="I91"/>
  <c r="I92" s="1"/>
  <c r="I97" s="1"/>
  <c r="I76"/>
  <c r="D20" i="17"/>
  <c r="D17"/>
  <c r="D14"/>
  <c r="D11"/>
  <c r="D8"/>
  <c r="D5"/>
  <c r="I106" i="20" l="1"/>
  <c r="I133"/>
  <c r="I75"/>
  <c r="I64"/>
  <c r="I65" s="1"/>
  <c r="I37" i="18"/>
  <c r="F6" i="10"/>
  <c r="F13" s="1"/>
  <c r="F14" s="1"/>
  <c r="F44" i="9"/>
  <c r="F43"/>
  <c r="F42"/>
  <c r="F41"/>
  <c r="F40"/>
  <c r="F39"/>
  <c r="F38"/>
  <c r="F37"/>
  <c r="F36"/>
  <c r="F35"/>
  <c r="F45" s="1"/>
  <c r="F46" s="1"/>
  <c r="F28"/>
  <c r="F27"/>
  <c r="F26"/>
  <c r="F25"/>
  <c r="F24"/>
  <c r="F23"/>
  <c r="F22"/>
  <c r="F21"/>
  <c r="F20"/>
  <c r="F19"/>
  <c r="F29" s="1"/>
  <c r="F30" s="1"/>
  <c r="F18"/>
  <c r="F11"/>
  <c r="F10"/>
  <c r="F9"/>
  <c r="F8"/>
  <c r="F12" s="1"/>
  <c r="F13" s="1"/>
  <c r="F7"/>
  <c r="F6"/>
  <c r="B140" i="12"/>
  <c r="B138"/>
  <c r="B137"/>
  <c r="B136"/>
  <c r="B135"/>
  <c r="B134"/>
  <c r="H123"/>
  <c r="H121"/>
  <c r="H92"/>
  <c r="H86"/>
  <c r="H85"/>
  <c r="H84"/>
  <c r="H83"/>
  <c r="H82"/>
  <c r="H73"/>
  <c r="H72"/>
  <c r="H71"/>
  <c r="H70"/>
  <c r="H50"/>
  <c r="H37"/>
  <c r="H35"/>
  <c r="I25"/>
  <c r="I56" s="1"/>
  <c r="B138" i="5"/>
  <c r="B136"/>
  <c r="B135"/>
  <c r="B134"/>
  <c r="B133"/>
  <c r="B132"/>
  <c r="H121"/>
  <c r="H119"/>
  <c r="H90"/>
  <c r="H84"/>
  <c r="H83"/>
  <c r="H82"/>
  <c r="H81"/>
  <c r="H80"/>
  <c r="H70"/>
  <c r="H69"/>
  <c r="H68"/>
  <c r="H48"/>
  <c r="H33"/>
  <c r="H35" s="1"/>
  <c r="I23"/>
  <c r="B138" i="4"/>
  <c r="B136"/>
  <c r="B135"/>
  <c r="B134"/>
  <c r="B133"/>
  <c r="B132"/>
  <c r="H121"/>
  <c r="H119"/>
  <c r="H90"/>
  <c r="H84"/>
  <c r="H83"/>
  <c r="H82"/>
  <c r="H81"/>
  <c r="H80"/>
  <c r="H70"/>
  <c r="H68"/>
  <c r="H48"/>
  <c r="H71" s="1"/>
  <c r="H33"/>
  <c r="H35" s="1"/>
  <c r="I23"/>
  <c r="I54" s="1"/>
  <c r="B138" i="13"/>
  <c r="B136"/>
  <c r="B135"/>
  <c r="B134"/>
  <c r="B133"/>
  <c r="B132"/>
  <c r="H121"/>
  <c r="H119"/>
  <c r="H90"/>
  <c r="H84"/>
  <c r="H83"/>
  <c r="H82"/>
  <c r="H81"/>
  <c r="H80"/>
  <c r="H70"/>
  <c r="H68"/>
  <c r="H48"/>
  <c r="H33"/>
  <c r="H35" s="1"/>
  <c r="I23"/>
  <c r="B140" i="11"/>
  <c r="B138"/>
  <c r="B137"/>
  <c r="B136"/>
  <c r="B135"/>
  <c r="B134"/>
  <c r="H123"/>
  <c r="H121"/>
  <c r="H92"/>
  <c r="H86"/>
  <c r="H85"/>
  <c r="H84"/>
  <c r="H83"/>
  <c r="H82"/>
  <c r="H73"/>
  <c r="H72"/>
  <c r="H71"/>
  <c r="H70"/>
  <c r="H50"/>
  <c r="H37"/>
  <c r="H35"/>
  <c r="I31"/>
  <c r="I25"/>
  <c r="I53" s="1"/>
  <c r="B138" i="3"/>
  <c r="B136"/>
  <c r="B135"/>
  <c r="B134"/>
  <c r="B133"/>
  <c r="B132"/>
  <c r="H121"/>
  <c r="H119"/>
  <c r="H90"/>
  <c r="H84"/>
  <c r="H83"/>
  <c r="H82"/>
  <c r="H81"/>
  <c r="H80"/>
  <c r="H71"/>
  <c r="H70"/>
  <c r="H69"/>
  <c r="H68"/>
  <c r="H48"/>
  <c r="H33"/>
  <c r="H35" s="1"/>
  <c r="I23"/>
  <c r="B140" i="2"/>
  <c r="B138"/>
  <c r="B137"/>
  <c r="B136"/>
  <c r="B135"/>
  <c r="B134"/>
  <c r="H123"/>
  <c r="H121"/>
  <c r="H92"/>
  <c r="H86"/>
  <c r="H85"/>
  <c r="H84"/>
  <c r="H83"/>
  <c r="H82"/>
  <c r="H72"/>
  <c r="H73" s="1"/>
  <c r="H70"/>
  <c r="H71" s="1"/>
  <c r="H50"/>
  <c r="H37"/>
  <c r="H35"/>
  <c r="I25"/>
  <c r="I56" s="1"/>
  <c r="C22" i="1"/>
  <c r="C21"/>
  <c r="C20"/>
  <c r="C19"/>
  <c r="C14"/>
  <c r="C13"/>
  <c r="C12"/>
  <c r="C11"/>
  <c r="C6"/>
  <c r="C5"/>
  <c r="I72" i="20" l="1"/>
  <c r="I68"/>
  <c r="I70"/>
  <c r="I71"/>
  <c r="I69"/>
  <c r="I51" i="4"/>
  <c r="I55" s="1"/>
  <c r="I61" s="1"/>
  <c r="I57" i="11"/>
  <c r="I63" s="1"/>
  <c r="I56"/>
  <c r="I39" i="18"/>
  <c r="I40" s="1"/>
  <c r="I104" i="12"/>
  <c r="I106" s="1"/>
  <c r="I102" i="4"/>
  <c r="I102" i="13"/>
  <c r="I104" s="1"/>
  <c r="I109" s="1"/>
  <c r="I102" i="3"/>
  <c r="I104" s="1"/>
  <c r="I136" s="1"/>
  <c r="I102" i="5"/>
  <c r="I104" s="1"/>
  <c r="I104" i="2"/>
  <c r="I106" s="1"/>
  <c r="I138" s="1"/>
  <c r="I31" i="12"/>
  <c r="I76" s="1"/>
  <c r="I53"/>
  <c r="I57" s="1"/>
  <c r="I63" s="1"/>
  <c r="I134" i="11"/>
  <c r="I107"/>
  <c r="I91"/>
  <c r="I92" s="1"/>
  <c r="I97" s="1"/>
  <c r="I65"/>
  <c r="I38"/>
  <c r="I35"/>
  <c r="I36"/>
  <c r="I76"/>
  <c r="H75" i="12"/>
  <c r="I53" i="2"/>
  <c r="I57" s="1"/>
  <c r="I63" s="1"/>
  <c r="H88"/>
  <c r="I31"/>
  <c r="I54" i="3"/>
  <c r="I29"/>
  <c r="H73"/>
  <c r="H86"/>
  <c r="I104" i="11"/>
  <c r="I106" s="1"/>
  <c r="H73" i="4"/>
  <c r="H69"/>
  <c r="I104"/>
  <c r="H71" i="5"/>
  <c r="I51" i="13"/>
  <c r="I54"/>
  <c r="I29"/>
  <c r="H88" i="12"/>
  <c r="H75" i="2"/>
  <c r="I51" i="3"/>
  <c r="H75" i="11"/>
  <c r="H88"/>
  <c r="H69" i="13"/>
  <c r="H73"/>
  <c r="H86" i="5"/>
  <c r="H71" i="13"/>
  <c r="H86"/>
  <c r="H86" i="4"/>
  <c r="I54" i="5"/>
  <c r="I29"/>
  <c r="I51"/>
  <c r="I29" i="4"/>
  <c r="I73" i="20" l="1"/>
  <c r="I47" i="18"/>
  <c r="I43"/>
  <c r="I46"/>
  <c r="I42"/>
  <c r="I49"/>
  <c r="I45"/>
  <c r="I48"/>
  <c r="I44"/>
  <c r="I111" i="2"/>
  <c r="I109" i="3"/>
  <c r="I136" i="13"/>
  <c r="I38" i="12"/>
  <c r="I91"/>
  <c r="I92" s="1"/>
  <c r="I97" s="1"/>
  <c r="I107"/>
  <c r="I134"/>
  <c r="I36"/>
  <c r="I65"/>
  <c r="I35"/>
  <c r="I132" i="5"/>
  <c r="I74"/>
  <c r="I105"/>
  <c r="I89"/>
  <c r="I90" s="1"/>
  <c r="I95" s="1"/>
  <c r="I33"/>
  <c r="I34"/>
  <c r="I36"/>
  <c r="I63"/>
  <c r="I132" i="13"/>
  <c r="I34"/>
  <c r="I105"/>
  <c r="I89"/>
  <c r="I90" s="1"/>
  <c r="I95" s="1"/>
  <c r="I74"/>
  <c r="I36"/>
  <c r="I33"/>
  <c r="I63"/>
  <c r="H73" i="5"/>
  <c r="I136"/>
  <c r="I109"/>
  <c r="I55" i="3"/>
  <c r="I61" s="1"/>
  <c r="I55" i="5"/>
  <c r="I61" s="1"/>
  <c r="I132" i="3"/>
  <c r="I74"/>
  <c r="I89"/>
  <c r="I90" s="1"/>
  <c r="I95" s="1"/>
  <c r="I36"/>
  <c r="I105"/>
  <c r="I63"/>
  <c r="I34"/>
  <c r="I33"/>
  <c r="I37" i="11"/>
  <c r="I107" i="2"/>
  <c r="I91"/>
  <c r="I92" s="1"/>
  <c r="I97" s="1"/>
  <c r="I36"/>
  <c r="I38"/>
  <c r="I134"/>
  <c r="I76"/>
  <c r="I65"/>
  <c r="I35"/>
  <c r="I138" i="12"/>
  <c r="I111"/>
  <c r="I105" i="4"/>
  <c r="I63"/>
  <c r="I36"/>
  <c r="I33"/>
  <c r="I132"/>
  <c r="I89"/>
  <c r="I90" s="1"/>
  <c r="I95" s="1"/>
  <c r="I34"/>
  <c r="I74"/>
  <c r="I55" i="13"/>
  <c r="I61" s="1"/>
  <c r="I109" i="4"/>
  <c r="I136"/>
  <c r="I111" i="11"/>
  <c r="I138"/>
  <c r="I107" i="20" l="1"/>
  <c r="I134"/>
  <c r="I76"/>
  <c r="I77" s="1"/>
  <c r="I37" i="12"/>
  <c r="I61" s="1"/>
  <c r="I50" i="18"/>
  <c r="I64" s="1"/>
  <c r="I35" i="13"/>
  <c r="I37" s="1"/>
  <c r="I38" s="1"/>
  <c r="I35" i="4"/>
  <c r="I59" s="1"/>
  <c r="I35" i="3"/>
  <c r="I59" s="1"/>
  <c r="I37" i="2"/>
  <c r="I61" i="11"/>
  <c r="I39"/>
  <c r="I40" s="1"/>
  <c r="I35" i="5"/>
  <c r="I85" i="20" l="1"/>
  <c r="I80"/>
  <c r="I84"/>
  <c r="I81"/>
  <c r="I82"/>
  <c r="I83"/>
  <c r="I39" i="12"/>
  <c r="I40" s="1"/>
  <c r="I47" s="1"/>
  <c r="I59" i="13"/>
  <c r="I108" i="18"/>
  <c r="I135"/>
  <c r="I77"/>
  <c r="I66"/>
  <c r="I67" s="1"/>
  <c r="I37" i="4"/>
  <c r="I38" s="1"/>
  <c r="I45" s="1"/>
  <c r="I37" i="3"/>
  <c r="I38" s="1"/>
  <c r="I47" s="1"/>
  <c r="I37" i="5"/>
  <c r="I38" s="1"/>
  <c r="I59"/>
  <c r="I46" i="11"/>
  <c r="I42"/>
  <c r="I47"/>
  <c r="I43"/>
  <c r="I44"/>
  <c r="I48"/>
  <c r="I45"/>
  <c r="I49"/>
  <c r="I46" i="13"/>
  <c r="I42"/>
  <c r="I47"/>
  <c r="I43"/>
  <c r="I45"/>
  <c r="I40"/>
  <c r="I41"/>
  <c r="I44"/>
  <c r="I43" i="12"/>
  <c r="I39" i="2"/>
  <c r="I40" s="1"/>
  <c r="I61"/>
  <c r="I86" i="20" l="1"/>
  <c r="I94" s="1"/>
  <c r="I96" s="1"/>
  <c r="I45" i="12"/>
  <c r="I46"/>
  <c r="I42"/>
  <c r="I44"/>
  <c r="I48"/>
  <c r="I42" i="3"/>
  <c r="I40" i="4"/>
  <c r="I44"/>
  <c r="I49" i="12"/>
  <c r="I43" i="4"/>
  <c r="I46"/>
  <c r="I42"/>
  <c r="I41"/>
  <c r="I47"/>
  <c r="I48" i="13"/>
  <c r="I60" s="1"/>
  <c r="I62" s="1"/>
  <c r="I106" s="1"/>
  <c r="I40" i="3"/>
  <c r="I46"/>
  <c r="I44"/>
  <c r="I41"/>
  <c r="I43"/>
  <c r="I45"/>
  <c r="I46" i="2"/>
  <c r="I42"/>
  <c r="I44"/>
  <c r="I49"/>
  <c r="I45"/>
  <c r="I48"/>
  <c r="I47"/>
  <c r="I43"/>
  <c r="I50" i="11"/>
  <c r="I62" s="1"/>
  <c r="I64" s="1"/>
  <c r="I47" i="5"/>
  <c r="I43"/>
  <c r="I44"/>
  <c r="I45"/>
  <c r="I40"/>
  <c r="I41"/>
  <c r="I42"/>
  <c r="I46"/>
  <c r="I108" i="20" l="1"/>
  <c r="I110" s="1"/>
  <c r="I135"/>
  <c r="I137" s="1"/>
  <c r="I50" i="12"/>
  <c r="I62" s="1"/>
  <c r="I64" s="1"/>
  <c r="I108" s="1"/>
  <c r="I48" i="4"/>
  <c r="I60" s="1"/>
  <c r="I62" s="1"/>
  <c r="I106" s="1"/>
  <c r="I75" i="18"/>
  <c r="I64" i="13"/>
  <c r="I65" s="1"/>
  <c r="I71" s="1"/>
  <c r="I133"/>
  <c r="I75"/>
  <c r="I48" i="3"/>
  <c r="I60" s="1"/>
  <c r="I62" s="1"/>
  <c r="I64" s="1"/>
  <c r="I65" s="1"/>
  <c r="I108" i="11"/>
  <c r="I77"/>
  <c r="I66"/>
  <c r="I67" s="1"/>
  <c r="I135"/>
  <c r="I48" i="5"/>
  <c r="I60" s="1"/>
  <c r="I62" s="1"/>
  <c r="I77" i="12"/>
  <c r="I50" i="2"/>
  <c r="I62" s="1"/>
  <c r="I64" s="1"/>
  <c r="I64" i="4"/>
  <c r="I65" s="1"/>
  <c r="I114" i="20" l="1"/>
  <c r="I124" s="1"/>
  <c r="I126" s="1"/>
  <c r="I113"/>
  <c r="I135" i="12"/>
  <c r="I66"/>
  <c r="I67" s="1"/>
  <c r="I72" s="1"/>
  <c r="I133" i="4"/>
  <c r="I75"/>
  <c r="I109" i="18"/>
  <c r="I78"/>
  <c r="I79" s="1"/>
  <c r="I136"/>
  <c r="I72" i="13"/>
  <c r="I68"/>
  <c r="I70"/>
  <c r="I69"/>
  <c r="I133" i="3"/>
  <c r="I75"/>
  <c r="I106"/>
  <c r="I72"/>
  <c r="I68"/>
  <c r="I70"/>
  <c r="I69"/>
  <c r="I71"/>
  <c r="I106" i="5"/>
  <c r="I75"/>
  <c r="I64"/>
  <c r="I65" s="1"/>
  <c r="I133"/>
  <c r="I74" i="11"/>
  <c r="I72"/>
  <c r="I70"/>
  <c r="I71"/>
  <c r="I73"/>
  <c r="I72" i="4"/>
  <c r="I68"/>
  <c r="I71"/>
  <c r="I70"/>
  <c r="I69"/>
  <c r="I71" i="12"/>
  <c r="I73"/>
  <c r="I108" i="2"/>
  <c r="I66"/>
  <c r="I67" s="1"/>
  <c r="I77"/>
  <c r="I135"/>
  <c r="I116" i="20" l="1"/>
  <c r="I119" s="1"/>
  <c r="I138" s="1"/>
  <c r="I139" s="1"/>
  <c r="I117"/>
  <c r="I128"/>
  <c r="I118"/>
  <c r="I74" i="12"/>
  <c r="I70"/>
  <c r="I75" s="1"/>
  <c r="I87" i="18"/>
  <c r="I88" s="1"/>
  <c r="I98" s="1"/>
  <c r="I73" i="13"/>
  <c r="I134" s="1"/>
  <c r="I72" i="5"/>
  <c r="I69"/>
  <c r="I68"/>
  <c r="I70"/>
  <c r="I71"/>
  <c r="I74" i="2"/>
  <c r="I71"/>
  <c r="I73"/>
  <c r="I70"/>
  <c r="I72"/>
  <c r="I73" i="4"/>
  <c r="I73" i="3"/>
  <c r="I75" i="11"/>
  <c r="I76" i="13" l="1"/>
  <c r="I77" s="1"/>
  <c r="I80" s="1"/>
  <c r="I137" i="18"/>
  <c r="I139" s="1"/>
  <c r="I110"/>
  <c r="I112" s="1"/>
  <c r="I107" i="13"/>
  <c r="I134" i="3"/>
  <c r="I107"/>
  <c r="I76"/>
  <c r="I77" s="1"/>
  <c r="I136" i="11"/>
  <c r="I78"/>
  <c r="I79" s="1"/>
  <c r="I109"/>
  <c r="I73" i="5"/>
  <c r="I85" i="13"/>
  <c r="I136" i="12"/>
  <c r="I109"/>
  <c r="I78"/>
  <c r="I79" s="1"/>
  <c r="I76" i="4"/>
  <c r="I77" s="1"/>
  <c r="I134"/>
  <c r="I107"/>
  <c r="I75" i="2"/>
  <c r="I82" i="13" l="1"/>
  <c r="I84"/>
  <c r="I81"/>
  <c r="I83"/>
  <c r="I115" i="18"/>
  <c r="I134" i="5"/>
  <c r="I107"/>
  <c r="I76"/>
  <c r="I77" s="1"/>
  <c r="I84" i="3"/>
  <c r="I82"/>
  <c r="I80"/>
  <c r="I85"/>
  <c r="I81"/>
  <c r="I83"/>
  <c r="I87" i="11"/>
  <c r="I86"/>
  <c r="I82"/>
  <c r="I85"/>
  <c r="I84"/>
  <c r="I83"/>
  <c r="I85" i="4"/>
  <c r="I83"/>
  <c r="I81"/>
  <c r="I80"/>
  <c r="I84"/>
  <c r="I82"/>
  <c r="I109" i="2"/>
  <c r="I136"/>
  <c r="I78"/>
  <c r="I79" s="1"/>
  <c r="I87" i="12"/>
  <c r="I85"/>
  <c r="I86"/>
  <c r="I83"/>
  <c r="I82"/>
  <c r="I84"/>
  <c r="I86" i="13" l="1"/>
  <c r="I94" s="1"/>
  <c r="I96" s="1"/>
  <c r="I116" i="18"/>
  <c r="I88" i="12"/>
  <c r="I96" s="1"/>
  <c r="I98" s="1"/>
  <c r="I137" s="1"/>
  <c r="I139" s="1"/>
  <c r="I86" i="4"/>
  <c r="I94" s="1"/>
  <c r="I96" s="1"/>
  <c r="I135" s="1"/>
  <c r="I137" s="1"/>
  <c r="I88" i="11"/>
  <c r="I96" s="1"/>
  <c r="I98" s="1"/>
  <c r="I137" s="1"/>
  <c r="I139" s="1"/>
  <c r="I87" i="2"/>
  <c r="I86"/>
  <c r="I82"/>
  <c r="I85"/>
  <c r="I84"/>
  <c r="I83"/>
  <c r="I108" i="13"/>
  <c r="I110" s="1"/>
  <c r="I135"/>
  <c r="I137" s="1"/>
  <c r="I86" i="3"/>
  <c r="I94" s="1"/>
  <c r="I96" s="1"/>
  <c r="I84" i="5"/>
  <c r="I82"/>
  <c r="I80"/>
  <c r="I81"/>
  <c r="I85"/>
  <c r="I83"/>
  <c r="I110" i="11" l="1"/>
  <c r="I112" s="1"/>
  <c r="I115" s="1"/>
  <c r="I116" s="1"/>
  <c r="I126" i="18"/>
  <c r="I128" s="1"/>
  <c r="I110" i="12"/>
  <c r="I112" s="1"/>
  <c r="I108" i="4"/>
  <c r="I110" s="1"/>
  <c r="I113" s="1"/>
  <c r="I113" i="13"/>
  <c r="I114" s="1"/>
  <c r="I108" i="3"/>
  <c r="I110" s="1"/>
  <c r="I135"/>
  <c r="I137" s="1"/>
  <c r="I86" i="5"/>
  <c r="I94" s="1"/>
  <c r="I96" s="1"/>
  <c r="I88" i="2"/>
  <c r="I96" s="1"/>
  <c r="I98" s="1"/>
  <c r="I119" i="18" l="1"/>
  <c r="I130"/>
  <c r="I118"/>
  <c r="I120"/>
  <c r="I115" i="12"/>
  <c r="I116" s="1"/>
  <c r="I126" s="1"/>
  <c r="I128" s="1"/>
  <c r="I118" s="1"/>
  <c r="I110" i="2"/>
  <c r="I112" s="1"/>
  <c r="I137"/>
  <c r="I139" s="1"/>
  <c r="I135" i="5"/>
  <c r="I137" s="1"/>
  <c r="I108"/>
  <c r="I110" s="1"/>
  <c r="I124" i="13"/>
  <c r="I126" s="1"/>
  <c r="I114" i="4"/>
  <c r="I124" s="1"/>
  <c r="I126" s="1"/>
  <c r="I126" i="11"/>
  <c r="I128" s="1"/>
  <c r="F20" i="1"/>
  <c r="G20" s="1"/>
  <c r="H20" s="1"/>
  <c r="I113" i="3"/>
  <c r="I114" s="1"/>
  <c r="I121" i="18" l="1"/>
  <c r="I140" s="1"/>
  <c r="I141" s="1"/>
  <c r="I120" i="12"/>
  <c r="I119"/>
  <c r="I130"/>
  <c r="F21" i="1"/>
  <c r="G21" s="1"/>
  <c r="H21" s="1"/>
  <c r="I115" i="2"/>
  <c r="I119" i="11"/>
  <c r="I120"/>
  <c r="I130"/>
  <c r="I118"/>
  <c r="I128" i="4"/>
  <c r="I116"/>
  <c r="I117"/>
  <c r="I118"/>
  <c r="I124" i="3"/>
  <c r="I126" s="1"/>
  <c r="I118" i="13"/>
  <c r="I117"/>
  <c r="I128"/>
  <c r="I116"/>
  <c r="I113" i="5"/>
  <c r="I114" s="1"/>
  <c r="G18" i="17" l="1"/>
  <c r="G21"/>
  <c r="G27"/>
  <c r="G9"/>
  <c r="G12"/>
  <c r="G15"/>
  <c r="G6"/>
  <c r="I121" i="12"/>
  <c r="I140" s="1"/>
  <c r="I141" s="1"/>
  <c r="F19" i="1" s="1"/>
  <c r="G19" s="1"/>
  <c r="H19" s="1"/>
  <c r="I119" i="4"/>
  <c r="I138" s="1"/>
  <c r="I139" s="1"/>
  <c r="I119" i="13"/>
  <c r="I138" s="1"/>
  <c r="I139" s="1"/>
  <c r="I118" i="3"/>
  <c r="I128"/>
  <c r="I116"/>
  <c r="I117"/>
  <c r="I124" i="5"/>
  <c r="I126" s="1"/>
  <c r="I121" i="11"/>
  <c r="I140" s="1"/>
  <c r="I141" s="1"/>
  <c r="I116" i="2"/>
  <c r="I126" s="1"/>
  <c r="I128" s="1"/>
  <c r="F22" i="1"/>
  <c r="G22" s="1"/>
  <c r="H22" s="1"/>
  <c r="I15" i="17" l="1"/>
  <c r="I6"/>
  <c r="I18"/>
  <c r="H18"/>
  <c r="I21"/>
  <c r="I27"/>
  <c r="H27"/>
  <c r="I9"/>
  <c r="I12"/>
  <c r="G26"/>
  <c r="H23" i="1"/>
  <c r="F13"/>
  <c r="G13" s="1"/>
  <c r="H13" s="1"/>
  <c r="G17" i="17"/>
  <c r="F12" i="1"/>
  <c r="G12" s="1"/>
  <c r="H12" s="1"/>
  <c r="G14" i="17"/>
  <c r="F11" i="1"/>
  <c r="G11" s="1"/>
  <c r="H11" s="1"/>
  <c r="G11" i="17"/>
  <c r="I118" i="5"/>
  <c r="I128"/>
  <c r="I117"/>
  <c r="I116"/>
  <c r="I119" i="3"/>
  <c r="I138" s="1"/>
  <c r="I139" s="1"/>
  <c r="I119" i="2"/>
  <c r="I118"/>
  <c r="I120"/>
  <c r="I130"/>
  <c r="H17" i="17" l="1"/>
  <c r="I17" s="1"/>
  <c r="H11"/>
  <c r="I11" s="1"/>
  <c r="H14"/>
  <c r="I14" s="1"/>
  <c r="H26"/>
  <c r="I26" s="1"/>
  <c r="F6" i="1"/>
  <c r="G6" s="1"/>
  <c r="H6" s="1"/>
  <c r="G8" i="17"/>
  <c r="I121" i="2"/>
  <c r="I140" s="1"/>
  <c r="I141" s="1"/>
  <c r="I119" i="5"/>
  <c r="I138" s="1"/>
  <c r="I139" s="1"/>
  <c r="H8" i="17" l="1"/>
  <c r="I8" s="1"/>
  <c r="F14" i="1"/>
  <c r="G14" s="1"/>
  <c r="H14" s="1"/>
  <c r="H15" s="1"/>
  <c r="G20" i="17"/>
  <c r="F5" i="1"/>
  <c r="G5" s="1"/>
  <c r="H5" s="1"/>
  <c r="H7" s="1"/>
  <c r="G5" i="17"/>
  <c r="H5" s="1"/>
  <c r="H20" l="1"/>
  <c r="H25" i="1"/>
  <c r="I5" i="17"/>
  <c r="H29" l="1"/>
</calcChain>
</file>

<file path=xl/sharedStrings.xml><?xml version="1.0" encoding="utf-8"?>
<sst xmlns="http://schemas.openxmlformats.org/spreadsheetml/2006/main" count="2202" uniqueCount="258">
  <si>
    <t>QUADRO RESUMO</t>
  </si>
  <si>
    <t>ITEM</t>
  </si>
  <si>
    <t>CARGO</t>
  </si>
  <si>
    <t>CBO</t>
  </si>
  <si>
    <t>UNIDADE DE FORNECIMENTO</t>
  </si>
  <si>
    <t>QT. TOTAL</t>
  </si>
  <si>
    <t>VALOR UNITÁRIO MENSAL</t>
  </si>
  <si>
    <t>VALOR UNITÁRIO ANUAL</t>
  </si>
  <si>
    <t>VALOR TOTAL  ANUAL</t>
  </si>
  <si>
    <t>COZINHEIRO 44H (20% INSALUBRIDADE) *</t>
  </si>
  <si>
    <t>POSTO</t>
  </si>
  <si>
    <t>AUXILIAR DE COZINHA 44H (20% INSALUBRIDADE) *</t>
  </si>
  <si>
    <t>VALOR TOTAL DO GRUPO 01</t>
  </si>
  <si>
    <t>GRUPO 02 - CAFS / FLORIANO-PI</t>
  </si>
  <si>
    <t>ALMOXARIFE 44H</t>
  </si>
  <si>
    <t>AUXILIAR DE ALMOXARIFE 44H</t>
  </si>
  <si>
    <t>VALOR TOTAL DO GRUPO 02</t>
  </si>
  <si>
    <t>GRUPO 03 - CPCE / BOM JESUS-PI</t>
  </si>
  <si>
    <t>VALOR TOTAL DO GRUPO 03</t>
  </si>
  <si>
    <t>VALOR GLOBAL</t>
  </si>
  <si>
    <t xml:space="preserve"> OBSERVAÇÃO: * Segundo o MTE a caracterização e classificação da insalubridade e da periculosidade, devem ser feitas através de perícia do Médico ou Engenheiro do Trabalho. (Art. 195 CLT).</t>
  </si>
  <si>
    <t>Nº do Processo</t>
  </si>
  <si>
    <t>Discriminação dos Serviços</t>
  </si>
  <si>
    <t>A</t>
  </si>
  <si>
    <t>Data de apresentação da proposta</t>
  </si>
  <si>
    <t>B</t>
  </si>
  <si>
    <t>Município</t>
  </si>
  <si>
    <t>PICOS-PI</t>
  </si>
  <si>
    <t>C</t>
  </si>
  <si>
    <t>Ano do Acordo, Convenção ou Dissídio Coletivo</t>
  </si>
  <si>
    <t>PI000066/2023</t>
  </si>
  <si>
    <t>D</t>
  </si>
  <si>
    <t>Nº de meses de execução contratual</t>
  </si>
  <si>
    <t>Identificação do Serviço</t>
  </si>
  <si>
    <t>Tipo de Serviço</t>
  </si>
  <si>
    <t>Unidade de Medida</t>
  </si>
  <si>
    <t>Quantidade estimada a contratar (em função da unidade de medida)</t>
  </si>
  <si>
    <t>Dados para composição dos custos referentes à mão-de-obra</t>
  </si>
  <si>
    <t>Tipo de serviço (mesmo serviço com características distintas)</t>
  </si>
  <si>
    <t>Classificação Brasileira de Ocupações (CBO)</t>
  </si>
  <si>
    <t>Salário Nominativo da Categoria Profissional</t>
  </si>
  <si>
    <t>Categoria profissional (vinculada à execução contratual)</t>
  </si>
  <si>
    <t>SINDICATO DAS EMPRESAS DE ASSEIO E CONSERVACAO DO ESTADO DO PIAUI</t>
  </si>
  <si>
    <t>Data base da categoria (dia/mês/ano)</t>
  </si>
  <si>
    <t>MÓDULO 1 - COMPOSIÇÃO DA REMUNERAÇÃO</t>
  </si>
  <si>
    <t>COMPOSIÇÃO DA REMUNERAÇÃO</t>
  </si>
  <si>
    <t>%</t>
  </si>
  <si>
    <t>VALOR (R$)</t>
  </si>
  <si>
    <t>Salário Base</t>
  </si>
  <si>
    <t>Adicional Periculosidade</t>
  </si>
  <si>
    <t>Adicional Insalubridade</t>
  </si>
  <si>
    <t>Adicional Noturno</t>
  </si>
  <si>
    <t>E</t>
  </si>
  <si>
    <t>Adicional de Hora Noturna Reduzida</t>
  </si>
  <si>
    <t>F</t>
  </si>
  <si>
    <t>Outros (especificar)</t>
  </si>
  <si>
    <t>TOTAL DO MÓDULO 1</t>
  </si>
  <si>
    <t>MÓDULO 2 – ENCARGOS E BENEFÍCIOS ANUAIS, MENSAIS E DIÁRIOS</t>
  </si>
  <si>
    <t>Submódulo 2.1 - 13º Salário, Férias e Adicional de Férias</t>
  </si>
  <si>
    <t>13 (Décimo-terceiro) salário</t>
  </si>
  <si>
    <t>Férias e Abono de Férias</t>
  </si>
  <si>
    <t>TOTAL SUBMÓDULO 2.1</t>
  </si>
  <si>
    <r>
      <rPr>
        <b/>
        <sz val="10"/>
        <color theme="1"/>
        <rFont val="Arial"/>
        <charset val="134"/>
      </rPr>
      <t xml:space="preserve">BASE DE CÁLCULO PARA O SUBMÓDULO 2.2 </t>
    </r>
    <r>
      <rPr>
        <sz val="10"/>
        <color theme="1"/>
        <rFont val="Arial"/>
        <charset val="134"/>
      </rPr>
      <t>(MÓDULO 1 + SUBMÓDULO 2.1)</t>
    </r>
  </si>
  <si>
    <t>MÓDULO 1</t>
  </si>
  <si>
    <t>SUBMÓDULO 2.1</t>
  </si>
  <si>
    <t>TOTAL</t>
  </si>
  <si>
    <t>Submódulo 2.2 - GPS, FGTS e Outras Contribuições</t>
  </si>
  <si>
    <t>INSS</t>
  </si>
  <si>
    <t>Salário Educação</t>
  </si>
  <si>
    <t>SAT (Seguro Acidente de Trabalho)</t>
  </si>
  <si>
    <t>SESC ou SESI</t>
  </si>
  <si>
    <t>SENAI - SENAC</t>
  </si>
  <si>
    <t>SEBRAE</t>
  </si>
  <si>
    <t>G</t>
  </si>
  <si>
    <t>INCRA</t>
  </si>
  <si>
    <t>H</t>
  </si>
  <si>
    <t>FGTS</t>
  </si>
  <si>
    <t>TOTAL SUBMÓDULO 2.2</t>
  </si>
  <si>
    <t>Submódulo 2.3 - Benefícios Mensais e Diários</t>
  </si>
  <si>
    <t>Transporte</t>
  </si>
  <si>
    <t>Auxílio-Refeição/Alimentação</t>
  </si>
  <si>
    <t>-</t>
  </si>
  <si>
    <t>Assistência Médica e Familiar</t>
  </si>
  <si>
    <t>Seguro de vida</t>
  </si>
  <si>
    <t>TOTAL SUBMÓDULO 2.3</t>
  </si>
  <si>
    <t>QUADRO-RESUMO DO MÓDULO 2 - ENCARGOS,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</si>
  <si>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</si>
  <si>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</si>
  <si>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</si>
  <si>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</si>
  <si>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GPS, FGTS e Outras Contribuições</t>
  </si>
  <si>
    <t>2.3</t>
  </si>
  <si>
    <t>Benefícios Mensais e Diários</t>
  </si>
  <si>
    <t>TOTAL DO MÓDULO 2</t>
  </si>
  <si>
    <r>
      <rPr>
        <b/>
        <sz val="10"/>
        <color theme="1"/>
        <rFont val="Arial"/>
        <charset val="134"/>
      </rPr>
      <t xml:space="preserve">BASE DE CÁLCULO PARA O MÓDULO 3 </t>
    </r>
    <r>
      <rPr>
        <sz val="10"/>
        <color theme="1"/>
        <rFont val="Arial"/>
        <charset val="134"/>
      </rPr>
      <t>(MÓDULO 1 + MÓDULO 2)</t>
    </r>
  </si>
  <si>
    <t>MÓDULO 2</t>
  </si>
  <si>
    <t>MÓDULO 3 – PROVISÃO PARA RESCISÃO</t>
  </si>
  <si>
    <t>PROVISÃO PARA RESCISÃO</t>
  </si>
  <si>
    <t>Aviso Prévio Indenizado</t>
  </si>
  <si>
    <t>Incidência do FGTS sobre Aviso Prévio Indenizado</t>
  </si>
  <si>
    <t>Aviso Prévio Trabalhado</t>
  </si>
  <si>
    <t>Incidência dos encargos do submódulo 2.2 sobre Aviso Prévio Trabalhado</t>
  </si>
  <si>
    <t>Multa do FGTS sobre o Aviso Prévio Indenizado e sobre o Aviso Prévio Trabalhado</t>
  </si>
  <si>
    <t>TOTAL DO MÓDULO 3</t>
  </si>
  <si>
    <r>
      <rPr>
        <b/>
        <sz val="10"/>
        <color theme="1"/>
        <rFont val="Arial"/>
        <charset val="134"/>
      </rPr>
      <t xml:space="preserve">BASE DE CÁLCULO PARA O MÓDULO 4 </t>
    </r>
    <r>
      <rPr>
        <sz val="10"/>
        <color theme="1"/>
        <rFont val="Arial"/>
        <charset val="134"/>
      </rPr>
      <t>(MÓDULO 1 + MÓDULO 2 + MÓDULO 3)</t>
    </r>
  </si>
  <si>
    <t>MÓDULO 3</t>
  </si>
  <si>
    <t>MÓDULO 4 – CUSTO DE REPOSIÇÃO DO PROFISSIONAL AUSENTE</t>
  </si>
  <si>
    <t>Submódulo 4.1 - Ausências Legais</t>
  </si>
  <si>
    <t>Substituto na cobertura de Férias</t>
  </si>
  <si>
    <t>Substituto na cobertura de Ausências Legais</t>
  </si>
  <si>
    <t>Substituto na cobertura de Licença Paternidade</t>
  </si>
  <si>
    <t>Substituto na cobertura de Ausência por Acidente de Trabalho</t>
  </si>
  <si>
    <t>Substituto na cobertura de Afastamento Maternidade</t>
  </si>
  <si>
    <t>Substituto na cobertura de outras ausências</t>
  </si>
  <si>
    <t>TOTAL SUBMÓDULO 4.1</t>
  </si>
  <si>
    <t>Submódulo 4.2 - Intrajornada</t>
  </si>
  <si>
    <t>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</si>
  <si>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</si>
  <si>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</si>
  <si>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</si>
  <si>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4.1</t>
  </si>
  <si>
    <t>Ausências Legais</t>
  </si>
  <si>
    <t>4.2</t>
  </si>
  <si>
    <t>Intrajornada</t>
  </si>
  <si>
    <t>TOTAL DO MÓDULO 4</t>
  </si>
  <si>
    <t>MÓDULO 5 – INSUMOS DIVERSOS</t>
  </si>
  <si>
    <t>INSUMOS DIVERSOS</t>
  </si>
  <si>
    <t>Materiais</t>
  </si>
  <si>
    <t>EPIs</t>
  </si>
  <si>
    <t>Uniformes</t>
  </si>
  <si>
    <t>Equipamentos / Ferramentas</t>
  </si>
  <si>
    <t>TOTAL DO MÓDULO 5</t>
  </si>
  <si>
    <r>
      <rPr>
        <b/>
        <sz val="10"/>
        <color theme="1"/>
        <rFont val="Arial"/>
        <charset val="134"/>
      </rPr>
      <t xml:space="preserve">BASE DE CÁLCULO PARA O MÓDULO 6 </t>
    </r>
    <r>
      <rPr>
        <sz val="10"/>
        <color theme="1"/>
        <rFont val="Arial"/>
        <charset val="134"/>
      </rPr>
      <t>(MÓDULO 1 + MÓDULO 2 + MÓDULO 3 + MÓDULO 4 + MÓDULO 5)</t>
    </r>
  </si>
  <si>
    <t>MÓDULO 4</t>
  </si>
  <si>
    <t>MÓDULO 5</t>
  </si>
  <si>
    <t>MÓDULO 6 – CUSTOS INDIRETOS, TRIBUTOS E LUCRO</t>
  </si>
  <si>
    <t>CUSTOS INDIRETOS, TRIBUTOS E LUCRO</t>
  </si>
  <si>
    <t>Custos Indiretos</t>
  </si>
  <si>
    <t>Lucro</t>
  </si>
  <si>
    <t>TRIBUTOS</t>
  </si>
  <si>
    <t>C.1</t>
  </si>
  <si>
    <t>PIS</t>
  </si>
  <si>
    <t>C.2</t>
  </si>
  <si>
    <t>COFINS</t>
  </si>
  <si>
    <t>C.3</t>
  </si>
  <si>
    <t>ISS</t>
  </si>
  <si>
    <t>TOTAL DO MÓDULO 6</t>
  </si>
  <si>
    <t>a)</t>
  </si>
  <si>
    <t>Tributos % = To = .............................................................</t>
  </si>
  <si>
    <t>b)</t>
  </si>
  <si>
    <t>(Total dos Módulos 1, 2, 3, 4 e 5+ Custos indiretos + lucro)= Po = ...................................</t>
  </si>
  <si>
    <t>c)</t>
  </si>
  <si>
    <t>Po / (1 - To) = P1 = ..............................................................................</t>
  </si>
  <si>
    <t>Valor dos Tributos = P1 - Po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</si>
  <si>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</si>
  <si>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</si>
  <si>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</si>
  <si>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</si>
  <si>
    <t>FLORIANO-PI</t>
  </si>
  <si>
    <t>BOM JESUS-PI</t>
  </si>
  <si>
    <t>EQUIPAMENTOS DE PROTEÇÃO INDIVIDUAL</t>
  </si>
  <si>
    <t>TABELA 01</t>
  </si>
  <si>
    <t xml:space="preserve">EPIs (ALMOXARIFE E AUXILIAR DE ALMOXARIFADO 44H) (Por empregado) </t>
  </si>
  <si>
    <t>DESCRIÇÃO</t>
  </si>
  <si>
    <t>UNIDADE</t>
  </si>
  <si>
    <t>QUANTIDADE
(ANUAL)</t>
  </si>
  <si>
    <t>VALOR UNITÁRIO</t>
  </si>
  <si>
    <t>VALOR TOTAL</t>
  </si>
  <si>
    <t>Avental de napa Dim: altura - 1,20m; largura – 85cm.</t>
  </si>
  <si>
    <t>Botas de PVC cano longo</t>
  </si>
  <si>
    <t>PAR</t>
  </si>
  <si>
    <t>Luva de látex cano curto</t>
  </si>
  <si>
    <t>Máscara descartável (pct c/100)</t>
  </si>
  <si>
    <t>CAIXA</t>
  </si>
  <si>
    <t>Protetor auricular (par)</t>
  </si>
  <si>
    <t>Touca descartável (pacote c/100)</t>
  </si>
  <si>
    <t>TOTAL ANUAL</t>
  </si>
  <si>
    <t>TOTAL MENSAL</t>
  </si>
  <si>
    <t>TABELA 02</t>
  </si>
  <si>
    <t xml:space="preserve">EPIs (COZINHEIRO 44H) (Por empregado) </t>
  </si>
  <si>
    <t>Avental anti-chamas</t>
  </si>
  <si>
    <t>Avental de napa Dim: altura - 1,20m; largura – 85cm</t>
  </si>
  <si>
    <t>Luva descartável de vinil, cano curto (pct c/100)</t>
  </si>
  <si>
    <t>Luva térmica</t>
  </si>
  <si>
    <t>Luvas para altas temperaturas</t>
  </si>
  <si>
    <t>Óculos de segurança</t>
  </si>
  <si>
    <t>Protetor auricular</t>
  </si>
  <si>
    <t>Touca descartável (pct c/ 100)</t>
  </si>
  <si>
    <t>TABELA 03</t>
  </si>
  <si>
    <t xml:space="preserve">EPIs (AUXILIAR DE COZINHA 44H) (Por empregado) </t>
  </si>
  <si>
    <t>Luva descartável vinil, cano curto (caixa c/100)</t>
  </si>
  <si>
    <t>Máscara descartável (pct/100)</t>
  </si>
  <si>
    <t>Touca descartável (pct/100)</t>
  </si>
  <si>
    <t>UNIFORMES</t>
  </si>
  <si>
    <t>TOTAL  MENSAL</t>
  </si>
  <si>
    <t>TABELA 5</t>
  </si>
  <si>
    <t xml:space="preserve">UNIDADE </t>
  </si>
  <si>
    <t>TERESINA-PI</t>
  </si>
  <si>
    <t>MOTORISTA</t>
  </si>
  <si>
    <t>1º janeiro de 2024</t>
  </si>
  <si>
    <t>7823-05</t>
  </si>
  <si>
    <t>MOTORISTA 44H - CMPP / TERESINA</t>
  </si>
  <si>
    <t>GRUPO 01 - TERESINA-PI</t>
  </si>
  <si>
    <t>MOTORISTA 44H - CTT / TERESINA</t>
  </si>
  <si>
    <t>MOTORISTA 44H -  CTF / FLORIANO</t>
  </si>
  <si>
    <t>MOTORISTA 44H -  CAFS / FLORIANO</t>
  </si>
  <si>
    <t>MOTORISTA 44H -  CPCE / BOM JESUS</t>
  </si>
  <si>
    <t>MOTORISTA 44H -  CTBJ / BOM JESUS</t>
  </si>
  <si>
    <t>MOTORISTA - CSHNB /  PICOS</t>
  </si>
  <si>
    <t>Categoria profissional: MOTORISTA - 44 HORAS CMPP - TERESINA</t>
  </si>
  <si>
    <t>PLANILHAS CMPP TERESINA</t>
  </si>
  <si>
    <t>23111.022249/2022-55</t>
  </si>
  <si>
    <t>PLANILHAS CSHNB-PICOS</t>
  </si>
  <si>
    <t>Categoria profissional: MOTORISTA - 44 HORAS</t>
  </si>
  <si>
    <t>Categoria profissional: MOTORISTA - 44 HORAS CTBJ</t>
  </si>
  <si>
    <t>Categoria profissional: MOTORISTA - 44 HORAS CPCE</t>
  </si>
  <si>
    <t>Categoria profissional: MOTORISTA 44 H - CTT</t>
  </si>
  <si>
    <t>Categoria profissional: MOTORISTA - 44 HORAS CAFS FLORIANO</t>
  </si>
  <si>
    <t>PLANILHAS  FLORIANO-PI</t>
  </si>
  <si>
    <t>Categoria profissional: MOTORISTA - 44 HORAS CTF</t>
  </si>
  <si>
    <t>Calça social masculina em tecido alfaiataria na cor preta</t>
  </si>
  <si>
    <t>Camisa social manga curta 100% algodão na cor azul royal;</t>
  </si>
  <si>
    <t xml:space="preserve">Camiseta na cor azul royal, manga curta, 100% algodão </t>
  </si>
  <si>
    <t>Cinto de couro, fivela cromada, discreta</t>
  </si>
  <si>
    <t>UNIFORMES (motorista 44H) (Por empregado)</t>
  </si>
  <si>
    <t>Crachá de PVC</t>
  </si>
  <si>
    <t>Meia social, na cor preta, cano médio, 100% algodão</t>
  </si>
  <si>
    <t>Sapato na cor preta, 100% em couro, com cadarço, com solado antiderrapante, com palmilha acolchoada, anti odor</t>
  </si>
  <si>
    <t>Despesas acesórias</t>
  </si>
  <si>
    <t>Todos os Campis</t>
  </si>
  <si>
    <t>PLANILHA DESPESA ACESSÓRIA - DIÁRIAS</t>
  </si>
  <si>
    <t>DESPESAS ACESSÓRIAS ( DIÁRIAS) CMPP / TERESINA</t>
  </si>
  <si>
    <t>DESPESAS ACESSÓRIAS ( DIÁRIAS) CSHNB / PICOS</t>
  </si>
  <si>
    <t>DESPESAS ACESSÓRIAS ( DIÁRIAS) CTBJ/ BOM JESUS</t>
  </si>
  <si>
    <t>DESPESAS ACESSÓRIAS ( DIÁRIAS) CPCE / BOM JESUS</t>
  </si>
  <si>
    <t>DESPESAS ACESSÓRIAS ( DIÁRIAS) CTF / FLORIANO</t>
  </si>
  <si>
    <t>DESPESAS ACESSÓRIAS ( DIÁRIAS) CAFS / FLORIANO</t>
  </si>
  <si>
    <t>DESPESAS ACESSÓRIAS ( DIÁRIAS) CTT / TERESINA</t>
  </si>
  <si>
    <t>GRUPO I</t>
  </si>
  <si>
    <t>GRUPO II</t>
  </si>
  <si>
    <t>GRUPO III</t>
  </si>
  <si>
    <t>GRUPO IV</t>
  </si>
  <si>
    <t>GRUPO V</t>
  </si>
  <si>
    <t>GRUPO VI</t>
  </si>
  <si>
    <t>GRUPO VII</t>
  </si>
  <si>
    <t>ESTIMATIVA DE PREÇOS</t>
  </si>
  <si>
    <t>VALOR DA DIÁRIA</t>
  </si>
  <si>
    <t>PI000048/2024</t>
  </si>
  <si>
    <t>VALOR HORA NORMAL</t>
  </si>
  <si>
    <t>VALOR  SALÁRIO</t>
  </si>
  <si>
    <t>ADICIONAL NOTURNO 20%</t>
  </si>
  <si>
    <t>QUANTIDADE DE HORAS</t>
  </si>
  <si>
    <t xml:space="preserve">VALOR TOTAL </t>
  </si>
  <si>
    <t>ADICIONAL NOTURNO</t>
  </si>
  <si>
    <t>Categoria profissional: MOTORISTA - 44 HORAS HVU -BOM JESUS</t>
  </si>
  <si>
    <t>DESPESAS ACESÓRIAS(DIÁRIAS) HVU/BOM JESUS</t>
  </si>
  <si>
    <t>MOTORISTA 44 H - HVU/BOM JESUS</t>
  </si>
  <si>
    <t>GRUPO VIII</t>
  </si>
</sst>
</file>

<file path=xl/styles.xml><?xml version="1.0" encoding="utf-8"?>
<styleSheet xmlns="http://schemas.openxmlformats.org/spreadsheetml/2006/main">
  <numFmts count="1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R$ &quot;* #,##0.00\ ;&quot;-R$ &quot;* #,##0.00\ ;&quot; R$ &quot;* \-#\ ;@\ "/>
    <numFmt numFmtId="165" formatCode="[$R$-416]\ #,##0.00;[Red]\-[$R$-416]\ #,##0.00"/>
    <numFmt numFmtId="166" formatCode="&quot;R$&quot;\ #,##0.00_);[Red]\(&quot;R$&quot;\ #,###.00\)"/>
    <numFmt numFmtId="167" formatCode="_-&quot;R$&quot;\ * #,##0.00_-;\-&quot;R$&quot;\ * #,##0.00_-;_-&quot;R$&quot;\ * &quot;-&quot;??_-;_-@"/>
    <numFmt numFmtId="168" formatCode="d/m/yyyy"/>
    <numFmt numFmtId="169" formatCode="0.00_);[Red]\(0.00\)"/>
    <numFmt numFmtId="170" formatCode="0.0%"/>
    <numFmt numFmtId="171" formatCode="0.000000_ "/>
    <numFmt numFmtId="172" formatCode="0.0000000_ "/>
    <numFmt numFmtId="173" formatCode="0.00000%"/>
    <numFmt numFmtId="174" formatCode="0.000000000_ "/>
    <numFmt numFmtId="175" formatCode="&quot;R$&quot;\ #,##0.00"/>
  </numFmts>
  <fonts count="31">
    <font>
      <sz val="11"/>
      <color rgb="FF000000"/>
      <name val="Calibri"/>
      <charset val="134"/>
      <scheme val="minor"/>
    </font>
    <font>
      <b/>
      <sz val="12"/>
      <color rgb="FF00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Times New Roman"/>
      <charset val="134"/>
    </font>
    <font>
      <sz val="10"/>
      <color rgb="FF000000"/>
      <name val="Arial"/>
      <charset val="134"/>
    </font>
    <font>
      <sz val="11"/>
      <color rgb="FF000000"/>
      <name val="Calibri"/>
      <charset val="13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0"/>
      <color rgb="FFFF0000"/>
      <name val="Arial"/>
      <charset val="134"/>
    </font>
    <font>
      <sz val="10"/>
      <color rgb="FFFF0000"/>
      <name val="Arial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9"/>
      <color rgb="FF000000"/>
      <name val="Arial"/>
      <charset val="134"/>
    </font>
    <font>
      <sz val="9"/>
      <color rgb="FF000000"/>
      <name val="Arial"/>
      <charset val="134"/>
    </font>
    <font>
      <sz val="9"/>
      <color theme="1"/>
      <name val="Arial"/>
      <charset val="134"/>
    </font>
    <font>
      <i/>
      <sz val="11"/>
      <color rgb="FF000000"/>
      <name val="Calibri"/>
      <charset val="134"/>
    </font>
    <font>
      <sz val="10"/>
      <color theme="1"/>
      <name val="Calibri"/>
      <charset val="134"/>
      <scheme val="minor"/>
    </font>
    <font>
      <sz val="10"/>
      <color rgb="FF000000"/>
      <name val="ArialMT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A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D9D9D9"/>
      </patternFill>
    </fill>
    <fill>
      <patternFill patternType="solid">
        <fgColor rgb="FFFFDBB6"/>
        <bgColor rgb="FFD9D9D9"/>
      </patternFill>
    </fill>
    <fill>
      <patternFill patternType="solid">
        <fgColor rgb="FFBFBFBF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E2EFD9"/>
        <bgColor rgb="FFE2EFD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EAADB"/>
        <bgColor rgb="FF8EAAD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CC3E5"/>
        <bgColor rgb="FF9CC3E5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800000"/>
      </top>
      <bottom style="thin">
        <color rgb="FF800000"/>
      </bottom>
      <diagonal/>
    </border>
    <border>
      <left/>
      <right style="thin">
        <color rgb="FF800000"/>
      </right>
      <top style="thin">
        <color rgb="FF800000"/>
      </top>
      <bottom style="thin">
        <color rgb="FF8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</cellStyleXfs>
  <cellXfs count="231">
    <xf numFmtId="0" fontId="0" fillId="0" borderId="0" xfId="0"/>
    <xf numFmtId="0" fontId="3" fillId="0" borderId="0" xfId="0" applyFont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64" fontId="4" fillId="0" borderId="4" xfId="2" applyNumberFormat="1" applyFont="1" applyFill="1" applyBorder="1" applyAlignment="1">
      <alignment vertical="center"/>
    </xf>
    <xf numFmtId="165" fontId="2" fillId="0" borderId="4" xfId="1" applyNumberFormat="1" applyFont="1" applyFill="1" applyBorder="1" applyAlignment="1" applyProtection="1">
      <alignment horizontal="center" vertical="center"/>
    </xf>
    <xf numFmtId="166" fontId="5" fillId="0" borderId="0" xfId="0" applyNumberFormat="1" applyFont="1"/>
    <xf numFmtId="166" fontId="3" fillId="0" borderId="0" xfId="0" applyNumberFormat="1" applyFont="1" applyAlignment="1">
      <alignment vertical="center"/>
    </xf>
    <xf numFmtId="0" fontId="2" fillId="4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44" fontId="4" fillId="0" borderId="4" xfId="2" applyNumberFormat="1" applyFont="1" applyFill="1" applyBorder="1" applyAlignment="1"/>
    <xf numFmtId="164" fontId="4" fillId="0" borderId="4" xfId="2" applyNumberFormat="1" applyFont="1" applyFill="1" applyBorder="1" applyAlignment="1"/>
    <xf numFmtId="0" fontId="6" fillId="0" borderId="4" xfId="0" applyFont="1" applyFill="1" applyBorder="1" applyAlignment="1">
      <alignment horizontal="justify"/>
    </xf>
    <xf numFmtId="0" fontId="4" fillId="0" borderId="4" xfId="0" applyFont="1" applyFill="1" applyBorder="1" applyAlignment="1"/>
    <xf numFmtId="165" fontId="2" fillId="0" borderId="4" xfId="1" applyNumberFormat="1" applyFont="1" applyFill="1" applyBorder="1" applyAlignment="1" applyProtection="1">
      <alignment horizontal="center"/>
    </xf>
    <xf numFmtId="0" fontId="4" fillId="0" borderId="0" xfId="0" applyFont="1" applyFill="1" applyAlignment="1"/>
    <xf numFmtId="165" fontId="4" fillId="0" borderId="4" xfId="2" applyNumberFormat="1" applyFont="1" applyFill="1" applyBorder="1" applyAlignment="1" applyProtection="1"/>
    <xf numFmtId="0" fontId="6" fillId="0" borderId="4" xfId="0" applyFont="1" applyFill="1" applyBorder="1" applyAlignment="1">
      <alignment horizontal="left" vertical="top" wrapText="1"/>
    </xf>
    <xf numFmtId="44" fontId="4" fillId="0" borderId="4" xfId="0" applyNumberFormat="1" applyFont="1" applyFill="1" applyBorder="1" applyAlignment="1"/>
    <xf numFmtId="0" fontId="6" fillId="0" borderId="4" xfId="0" applyFont="1" applyFill="1" applyBorder="1" applyAlignment="1">
      <alignment vertical="top" wrapText="1"/>
    </xf>
    <xf numFmtId="0" fontId="4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vertical="top" wrapText="1"/>
    </xf>
    <xf numFmtId="165" fontId="4" fillId="0" borderId="4" xfId="2" applyNumberFormat="1" applyFont="1" applyFill="1" applyBorder="1" applyAlignment="1" applyProtection="1"/>
    <xf numFmtId="44" fontId="4" fillId="0" borderId="4" xfId="0" applyNumberFormat="1" applyFont="1" applyFill="1" applyBorder="1" applyAlignment="1"/>
    <xf numFmtId="0" fontId="4" fillId="5" borderId="5" xfId="0" applyFont="1" applyFill="1" applyBorder="1" applyAlignment="1">
      <alignment horizontal="center"/>
    </xf>
    <xf numFmtId="165" fontId="4" fillId="0" borderId="5" xfId="2" applyNumberFormat="1" applyFont="1" applyFill="1" applyBorder="1" applyAlignment="1" applyProtection="1"/>
    <xf numFmtId="44" fontId="4" fillId="0" borderId="5" xfId="0" applyNumberFormat="1" applyFont="1" applyFill="1" applyBorder="1" applyAlignment="1"/>
    <xf numFmtId="0" fontId="4" fillId="5" borderId="6" xfId="0" applyFont="1" applyFill="1" applyBorder="1" applyAlignment="1">
      <alignment horizontal="center"/>
    </xf>
    <xf numFmtId="165" fontId="2" fillId="0" borderId="7" xfId="1" applyNumberFormat="1" applyFont="1" applyFill="1" applyBorder="1" applyAlignment="1" applyProtection="1">
      <alignment horizontal="center"/>
    </xf>
    <xf numFmtId="0" fontId="2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2" fillId="7" borderId="12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12" xfId="0" applyFont="1" applyBorder="1"/>
    <xf numFmtId="10" fontId="4" fillId="0" borderId="12" xfId="0" applyNumberFormat="1" applyFont="1" applyBorder="1" applyAlignment="1">
      <alignment horizontal="center"/>
    </xf>
    <xf numFmtId="10" fontId="2" fillId="6" borderId="12" xfId="0" applyNumberFormat="1" applyFont="1" applyFill="1" applyBorder="1" applyAlignment="1">
      <alignment horizontal="center"/>
    </xf>
    <xf numFmtId="0" fontId="7" fillId="0" borderId="0" xfId="0" applyFont="1"/>
    <xf numFmtId="167" fontId="4" fillId="0" borderId="12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68" fontId="4" fillId="0" borderId="12" xfId="0" applyNumberFormat="1" applyFont="1" applyBorder="1" applyAlignment="1">
      <alignment horizontal="center"/>
    </xf>
    <xf numFmtId="0" fontId="4" fillId="0" borderId="0" xfId="0" applyFont="1"/>
    <xf numFmtId="166" fontId="4" fillId="0" borderId="12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169" fontId="4" fillId="0" borderId="12" xfId="0" applyNumberFormat="1" applyFont="1" applyBorder="1" applyAlignment="1">
      <alignment horizontal="right"/>
    </xf>
    <xf numFmtId="169" fontId="8" fillId="0" borderId="12" xfId="0" applyNumberFormat="1" applyFont="1" applyBorder="1" applyAlignment="1">
      <alignment horizontal="right"/>
    </xf>
    <xf numFmtId="167" fontId="2" fillId="6" borderId="12" xfId="0" applyNumberFormat="1" applyFont="1" applyFill="1" applyBorder="1"/>
    <xf numFmtId="169" fontId="4" fillId="0" borderId="12" xfId="0" applyNumberFormat="1" applyFont="1" applyBorder="1"/>
    <xf numFmtId="167" fontId="2" fillId="8" borderId="12" xfId="0" applyNumberFormat="1" applyFont="1" applyFill="1" applyBorder="1" applyAlignment="1">
      <alignment horizontal="right"/>
    </xf>
    <xf numFmtId="167" fontId="1" fillId="8" borderId="12" xfId="0" applyNumberFormat="1" applyFont="1" applyFill="1" applyBorder="1" applyAlignment="1">
      <alignment horizontal="right"/>
    </xf>
    <xf numFmtId="10" fontId="8" fillId="0" borderId="12" xfId="0" applyNumberFormat="1" applyFont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10" fontId="9" fillId="6" borderId="12" xfId="0" applyNumberFormat="1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10" fontId="2" fillId="9" borderId="12" xfId="0" applyNumberFormat="1" applyFont="1" applyFill="1" applyBorder="1" applyAlignment="1">
      <alignment horizontal="center"/>
    </xf>
    <xf numFmtId="10" fontId="4" fillId="0" borderId="12" xfId="0" applyNumberFormat="1" applyFont="1" applyBorder="1"/>
    <xf numFmtId="170" fontId="4" fillId="0" borderId="12" xfId="0" applyNumberFormat="1" applyFont="1" applyBorder="1"/>
    <xf numFmtId="9" fontId="4" fillId="0" borderId="12" xfId="0" applyNumberFormat="1" applyFont="1" applyBorder="1"/>
    <xf numFmtId="10" fontId="2" fillId="6" borderId="12" xfId="0" applyNumberFormat="1" applyFont="1" applyFill="1" applyBorder="1"/>
    <xf numFmtId="0" fontId="10" fillId="0" borderId="10" xfId="0" applyFont="1" applyBorder="1" applyAlignment="1">
      <alignment horizontal="center"/>
    </xf>
    <xf numFmtId="0" fontId="10" fillId="0" borderId="0" xfId="0" applyFont="1" applyAlignment="1">
      <alignment horizontal="left"/>
    </xf>
    <xf numFmtId="10" fontId="10" fillId="0" borderId="0" xfId="0" applyNumberFormat="1" applyFont="1"/>
    <xf numFmtId="0" fontId="11" fillId="0" borderId="10" xfId="0" applyFont="1" applyBorder="1"/>
    <xf numFmtId="0" fontId="11" fillId="0" borderId="0" xfId="0" applyFont="1"/>
    <xf numFmtId="0" fontId="10" fillId="0" borderId="10" xfId="0" applyFont="1" applyBorder="1"/>
    <xf numFmtId="0" fontId="10" fillId="0" borderId="0" xfId="0" applyFont="1"/>
    <xf numFmtId="169" fontId="8" fillId="0" borderId="12" xfId="0" applyNumberFormat="1" applyFont="1" applyBorder="1"/>
    <xf numFmtId="167" fontId="9" fillId="6" borderId="12" xfId="0" applyNumberFormat="1" applyFont="1" applyFill="1" applyBorder="1"/>
    <xf numFmtId="169" fontId="4" fillId="0" borderId="12" xfId="0" applyNumberFormat="1" applyFont="1" applyBorder="1" applyAlignment="1">
      <alignment horizontal="center"/>
    </xf>
    <xf numFmtId="2" fontId="10" fillId="0" borderId="21" xfId="0" applyNumberFormat="1" applyFont="1" applyBorder="1"/>
    <xf numFmtId="0" fontId="11" fillId="0" borderId="21" xfId="0" applyFont="1" applyBorder="1"/>
    <xf numFmtId="0" fontId="10" fillId="0" borderId="21" xfId="0" applyFont="1" applyBorder="1"/>
    <xf numFmtId="0" fontId="4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2" fontId="2" fillId="0" borderId="21" xfId="0" applyNumberFormat="1" applyFont="1" applyBorder="1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5" fillId="0" borderId="0" xfId="0" applyFont="1"/>
    <xf numFmtId="2" fontId="4" fillId="0" borderId="12" xfId="0" applyNumberFormat="1" applyFont="1" applyBorder="1"/>
    <xf numFmtId="10" fontId="2" fillId="0" borderId="0" xfId="0" applyNumberFormat="1" applyFont="1"/>
    <xf numFmtId="167" fontId="2" fillId="0" borderId="21" xfId="0" applyNumberFormat="1" applyFont="1" applyBorder="1"/>
    <xf numFmtId="0" fontId="2" fillId="0" borderId="0" xfId="0" applyFont="1" applyAlignment="1">
      <alignment horizontal="center"/>
    </xf>
    <xf numFmtId="167" fontId="2" fillId="0" borderId="0" xfId="0" applyNumberFormat="1" applyFont="1"/>
    <xf numFmtId="2" fontId="2" fillId="6" borderId="12" xfId="0" applyNumberFormat="1" applyFont="1" applyFill="1" applyBorder="1"/>
    <xf numFmtId="171" fontId="5" fillId="0" borderId="0" xfId="0" applyNumberFormat="1" applyFont="1"/>
    <xf numFmtId="0" fontId="2" fillId="0" borderId="12" xfId="0" applyFont="1" applyBorder="1" applyAlignment="1">
      <alignment horizontal="center" vertical="top"/>
    </xf>
    <xf numFmtId="172" fontId="5" fillId="0" borderId="0" xfId="0" applyNumberFormat="1" applyFont="1"/>
    <xf numFmtId="173" fontId="4" fillId="0" borderId="0" xfId="0" applyNumberFormat="1" applyFont="1" applyBorder="1" applyAlignment="1">
      <alignment horizontal="center"/>
    </xf>
    <xf numFmtId="174" fontId="0" fillId="0" borderId="0" xfId="0" applyNumberFormat="1"/>
    <xf numFmtId="0" fontId="15" fillId="11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4" xfId="2" applyNumberFormat="1" applyFont="1" applyBorder="1" applyAlignment="1">
      <alignment horizontal="center"/>
    </xf>
    <xf numFmtId="165" fontId="17" fillId="0" borderId="4" xfId="0" applyNumberFormat="1" applyFont="1" applyBorder="1" applyAlignment="1">
      <alignment horizontal="center" wrapText="1"/>
    </xf>
    <xf numFmtId="165" fontId="17" fillId="0" borderId="4" xfId="0" applyNumberFormat="1" applyFont="1" applyBorder="1" applyAlignment="1">
      <alignment horizontal="center"/>
    </xf>
    <xf numFmtId="0" fontId="17" fillId="0" borderId="4" xfId="0" applyNumberFormat="1" applyFont="1" applyBorder="1" applyAlignment="1">
      <alignment horizontal="center"/>
    </xf>
    <xf numFmtId="165" fontId="15" fillId="11" borderId="4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169" fontId="17" fillId="0" borderId="4" xfId="0" applyNumberFormat="1" applyFont="1" applyBorder="1" applyAlignment="1">
      <alignment horizontal="center"/>
    </xf>
    <xf numFmtId="0" fontId="16" fillId="0" borderId="4" xfId="0" applyNumberFormat="1" applyFont="1" applyBorder="1" applyAlignment="1">
      <alignment horizontal="center"/>
    </xf>
    <xf numFmtId="165" fontId="16" fillId="0" borderId="4" xfId="0" applyNumberFormat="1" applyFont="1" applyBorder="1" applyAlignment="1">
      <alignment horizontal="center" wrapText="1"/>
    </xf>
    <xf numFmtId="165" fontId="16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Fill="1" applyBorder="1" applyAlignment="1"/>
    <xf numFmtId="0" fontId="15" fillId="11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0" fillId="0" borderId="0" xfId="0"/>
    <xf numFmtId="0" fontId="10" fillId="0" borderId="0" xfId="0" applyFont="1" applyAlignment="1">
      <alignment horizontal="left"/>
    </xf>
    <xf numFmtId="0" fontId="0" fillId="0" borderId="0" xfId="0"/>
    <xf numFmtId="0" fontId="20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/>
    </xf>
    <xf numFmtId="175" fontId="22" fillId="0" borderId="4" xfId="2" applyNumberFormat="1" applyFont="1" applyBorder="1" applyAlignment="1">
      <alignment horizontal="center" wrapText="1"/>
    </xf>
    <xf numFmtId="168" fontId="23" fillId="0" borderId="12" xfId="0" applyNumberFormat="1" applyFont="1" applyBorder="1" applyAlignment="1">
      <alignment horizontal="center"/>
    </xf>
    <xf numFmtId="0" fontId="27" fillId="0" borderId="4" xfId="0" applyFont="1" applyFill="1" applyBorder="1" applyAlignment="1">
      <alignment horizontal="justify" vertical="center" wrapText="1"/>
    </xf>
    <xf numFmtId="0" fontId="23" fillId="0" borderId="4" xfId="0" applyFont="1" applyFill="1" applyBorder="1" applyAlignment="1">
      <alignment horizontal="center" vertical="center"/>
    </xf>
    <xf numFmtId="165" fontId="28" fillId="0" borderId="7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6" fillId="12" borderId="4" xfId="0" applyFont="1" applyFill="1" applyBorder="1" applyAlignment="1">
      <alignment horizontal="center" wrapText="1"/>
    </xf>
    <xf numFmtId="0" fontId="22" fillId="12" borderId="4" xfId="0" applyFont="1" applyFill="1" applyBorder="1" applyAlignment="1">
      <alignment horizontal="center" wrapText="1"/>
    </xf>
    <xf numFmtId="0" fontId="17" fillId="12" borderId="4" xfId="0" applyFont="1" applyFill="1" applyBorder="1" applyAlignment="1">
      <alignment horizontal="center"/>
    </xf>
    <xf numFmtId="0" fontId="17" fillId="12" borderId="4" xfId="0" applyFont="1" applyFill="1" applyBorder="1" applyAlignment="1">
      <alignment horizontal="center" wrapText="1"/>
    </xf>
    <xf numFmtId="0" fontId="17" fillId="12" borderId="4" xfId="0" applyNumberFormat="1" applyFont="1" applyFill="1" applyBorder="1" applyAlignment="1">
      <alignment horizontal="center"/>
    </xf>
    <xf numFmtId="165" fontId="17" fillId="12" borderId="4" xfId="0" applyNumberFormat="1" applyFont="1" applyFill="1" applyBorder="1" applyAlignment="1">
      <alignment horizontal="center" wrapText="1"/>
    </xf>
    <xf numFmtId="165" fontId="17" fillId="12" borderId="4" xfId="0" applyNumberFormat="1" applyFont="1" applyFill="1" applyBorder="1" applyAlignment="1">
      <alignment horizontal="center"/>
    </xf>
    <xf numFmtId="175" fontId="22" fillId="12" borderId="4" xfId="2" applyNumberFormat="1" applyFont="1" applyFill="1" applyBorder="1" applyAlignment="1">
      <alignment horizontal="center" wrapText="1"/>
    </xf>
    <xf numFmtId="8" fontId="29" fillId="0" borderId="0" xfId="0" applyNumberFormat="1" applyFont="1"/>
    <xf numFmtId="8" fontId="30" fillId="0" borderId="0" xfId="0" applyNumberFormat="1" applyFont="1" applyBorder="1" applyAlignment="1">
      <alignment horizontal="center" vertical="top" wrapText="1"/>
    </xf>
    <xf numFmtId="0" fontId="0" fillId="0" borderId="0" xfId="0" applyBorder="1"/>
    <xf numFmtId="8" fontId="29" fillId="0" borderId="0" xfId="0" applyNumberFormat="1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 wrapText="1"/>
    </xf>
    <xf numFmtId="8" fontId="0" fillId="0" borderId="0" xfId="0" applyNumberFormat="1"/>
    <xf numFmtId="44" fontId="0" fillId="0" borderId="0" xfId="2" applyFont="1" applyAlignment="1"/>
    <xf numFmtId="0" fontId="0" fillId="0" borderId="4" xfId="0" applyBorder="1" applyAlignment="1">
      <alignment horizontal="center" vertical="center"/>
    </xf>
    <xf numFmtId="0" fontId="0" fillId="0" borderId="0" xfId="0"/>
    <xf numFmtId="0" fontId="4" fillId="0" borderId="10" xfId="0" applyFont="1" applyBorder="1" applyAlignment="1">
      <alignment horizontal="center"/>
    </xf>
    <xf numFmtId="0" fontId="0" fillId="0" borderId="0" xfId="0"/>
    <xf numFmtId="0" fontId="10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0" fillId="0" borderId="4" xfId="0" applyBorder="1"/>
    <xf numFmtId="0" fontId="0" fillId="0" borderId="4" xfId="0" applyBorder="1" applyAlignment="1">
      <alignment horizontal="center"/>
    </xf>
    <xf numFmtId="8" fontId="0" fillId="0" borderId="4" xfId="0" applyNumberFormat="1" applyBorder="1" applyAlignment="1">
      <alignment horizontal="center" vertical="center"/>
    </xf>
    <xf numFmtId="0" fontId="1" fillId="10" borderId="4" xfId="0" applyFont="1" applyFill="1" applyBorder="1" applyAlignment="1">
      <alignment horizontal="center"/>
    </xf>
    <xf numFmtId="0" fontId="21" fillId="11" borderId="4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2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29" fillId="12" borderId="22" xfId="0" applyFont="1" applyFill="1" applyBorder="1" applyAlignment="1">
      <alignment horizontal="center" vertical="center"/>
    </xf>
    <xf numFmtId="0" fontId="29" fillId="12" borderId="7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 wrapText="1"/>
    </xf>
    <xf numFmtId="0" fontId="15" fillId="11" borderId="4" xfId="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8" xfId="0" applyFont="1" applyBorder="1" applyAlignment="1">
      <alignment horizontal="left"/>
    </xf>
    <xf numFmtId="0" fontId="7" fillId="0" borderId="9" xfId="0" applyFont="1" applyBorder="1"/>
    <xf numFmtId="0" fontId="7" fillId="0" borderId="11" xfId="0" applyFont="1" applyBorder="1"/>
    <xf numFmtId="0" fontId="2" fillId="6" borderId="8" xfId="0" applyFont="1" applyFill="1" applyBorder="1" applyAlignment="1">
      <alignment horizontal="center"/>
    </xf>
    <xf numFmtId="0" fontId="9" fillId="8" borderId="17" xfId="0" applyFont="1" applyFill="1" applyBorder="1" applyAlignment="1">
      <alignment horizontal="center" vertical="center" wrapText="1"/>
    </xf>
    <xf numFmtId="0" fontId="7" fillId="0" borderId="18" xfId="0" applyFont="1" applyBorder="1"/>
    <xf numFmtId="0" fontId="7" fillId="0" borderId="10" xfId="0" applyFont="1" applyBorder="1"/>
    <xf numFmtId="0" fontId="0" fillId="0" borderId="0" xfId="0"/>
    <xf numFmtId="0" fontId="7" fillId="0" borderId="0" xfId="0" applyFont="1"/>
    <xf numFmtId="0" fontId="7" fillId="0" borderId="19" xfId="0" applyFont="1" applyBorder="1"/>
    <xf numFmtId="0" fontId="7" fillId="0" borderId="20" xfId="0" applyFont="1" applyBorder="1"/>
    <xf numFmtId="0" fontId="9" fillId="8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4" fillId="0" borderId="0" xfId="0" applyFont="1"/>
    <xf numFmtId="0" fontId="7" fillId="0" borderId="21" xfId="0" applyFont="1" applyBorder="1"/>
    <xf numFmtId="0" fontId="2" fillId="8" borderId="8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9" borderId="8" xfId="0" applyFont="1" applyFill="1" applyBorder="1"/>
    <xf numFmtId="0" fontId="4" fillId="0" borderId="8" xfId="0" applyFont="1" applyBorder="1"/>
    <xf numFmtId="0" fontId="9" fillId="6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 wrapText="1"/>
    </xf>
    <xf numFmtId="0" fontId="8" fillId="0" borderId="8" xfId="0" applyFont="1" applyBorder="1"/>
    <xf numFmtId="0" fontId="2" fillId="0" borderId="10" xfId="0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0" borderId="14" xfId="0" applyFont="1" applyBorder="1"/>
    <xf numFmtId="0" fontId="4" fillId="0" borderId="15" xfId="0" applyFont="1" applyBorder="1" applyAlignment="1">
      <alignment horizontal="center" vertical="center"/>
    </xf>
    <xf numFmtId="0" fontId="7" fillId="0" borderId="16" xfId="0" applyFont="1" applyBorder="1"/>
    <xf numFmtId="0" fontId="26" fillId="10" borderId="4" xfId="0" applyFont="1" applyFill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horizontal="center" wrapText="1"/>
    </xf>
    <xf numFmtId="175" fontId="22" fillId="0" borderId="4" xfId="2" applyNumberFormat="1" applyFont="1" applyFill="1" applyBorder="1" applyAlignment="1">
      <alignment horizontal="center" wrapText="1"/>
    </xf>
    <xf numFmtId="165" fontId="17" fillId="0" borderId="4" xfId="0" applyNumberFormat="1" applyFont="1" applyFill="1" applyBorder="1" applyAlignment="1">
      <alignment horizontal="center" wrapText="1"/>
    </xf>
    <xf numFmtId="165" fontId="17" fillId="0" borderId="4" xfId="0" applyNumberFormat="1" applyFont="1" applyFill="1" applyBorder="1" applyAlignment="1">
      <alignment horizontal="center"/>
    </xf>
    <xf numFmtId="0" fontId="29" fillId="0" borderId="22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44" fontId="22" fillId="12" borderId="4" xfId="2" applyFont="1" applyFill="1" applyBorder="1" applyAlignment="1">
      <alignment horizontal="center" wrapText="1"/>
    </xf>
    <xf numFmtId="165" fontId="0" fillId="0" borderId="0" xfId="0" applyNumberFormat="1"/>
  </cellXfs>
  <cellStyles count="3">
    <cellStyle name="Moeda" xfId="2" builtinId="4"/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workbookViewId="0">
      <selection activeCell="G36" sqref="G36"/>
    </sheetView>
  </sheetViews>
  <sheetFormatPr defaultRowHeight="15"/>
  <cols>
    <col min="1" max="1" width="10.140625" style="118" bestFit="1" customWidth="1"/>
    <col min="3" max="3" width="50.42578125" customWidth="1"/>
    <col min="5" max="5" width="24.140625" customWidth="1"/>
    <col min="6" max="6" width="13.85546875" customWidth="1"/>
    <col min="7" max="7" width="22.85546875" customWidth="1"/>
    <col min="8" max="8" width="21.140625" customWidth="1"/>
    <col min="9" max="9" width="22" customWidth="1"/>
    <col min="11" max="11" width="12.7109375" bestFit="1" customWidth="1"/>
  </cols>
  <sheetData>
    <row r="1" spans="1:11" ht="15.75">
      <c r="B1" s="154" t="s">
        <v>0</v>
      </c>
      <c r="C1" s="154"/>
      <c r="D1" s="154"/>
      <c r="E1" s="154"/>
      <c r="F1" s="154"/>
      <c r="G1" s="154"/>
      <c r="H1" s="154"/>
      <c r="I1" s="154"/>
    </row>
    <row r="2" spans="1:11">
      <c r="B2" s="116"/>
      <c r="C2" s="116"/>
      <c r="D2" s="116"/>
      <c r="E2" s="116"/>
      <c r="F2" s="116"/>
      <c r="G2" s="116"/>
      <c r="H2" s="116"/>
      <c r="I2" s="116"/>
    </row>
    <row r="3" spans="1:11">
      <c r="B3" s="155" t="s">
        <v>245</v>
      </c>
      <c r="C3" s="156"/>
      <c r="D3" s="156"/>
      <c r="E3" s="156"/>
      <c r="F3" s="156"/>
      <c r="G3" s="156"/>
      <c r="H3" s="156"/>
      <c r="I3" s="156"/>
    </row>
    <row r="4" spans="1:11" ht="24">
      <c r="B4" s="114" t="s">
        <v>1</v>
      </c>
      <c r="C4" s="114" t="s">
        <v>2</v>
      </c>
      <c r="D4" s="114" t="s">
        <v>3</v>
      </c>
      <c r="E4" s="114" t="s">
        <v>4</v>
      </c>
      <c r="F4" s="114" t="s">
        <v>5</v>
      </c>
      <c r="G4" s="114" t="s">
        <v>6</v>
      </c>
      <c r="H4" s="114" t="s">
        <v>7</v>
      </c>
      <c r="I4" s="114" t="s">
        <v>8</v>
      </c>
    </row>
    <row r="5" spans="1:11">
      <c r="A5" s="157" t="s">
        <v>238</v>
      </c>
      <c r="B5" s="99">
        <v>1</v>
      </c>
      <c r="C5" s="120" t="s">
        <v>201</v>
      </c>
      <c r="D5" s="101" t="str">
        <f>'MOTORISTA 44H ( CMPP TERESINA)'!I18</f>
        <v>7823-05</v>
      </c>
      <c r="E5" s="100" t="s">
        <v>10</v>
      </c>
      <c r="F5" s="102">
        <v>23</v>
      </c>
      <c r="G5" s="103">
        <f>'MOTORISTA 44H ( CMPP TERESINA)'!I141</f>
        <v>5566.7250000000004</v>
      </c>
      <c r="H5" s="103">
        <f>G5*12</f>
        <v>66800.700000000012</v>
      </c>
      <c r="I5" s="104">
        <f>F5*H5</f>
        <v>1536416.1000000003</v>
      </c>
    </row>
    <row r="6" spans="1:11" s="144" customFormat="1">
      <c r="A6" s="157"/>
      <c r="B6" s="99">
        <v>2</v>
      </c>
      <c r="C6" s="120" t="s">
        <v>231</v>
      </c>
      <c r="D6" s="101"/>
      <c r="E6" s="120" t="s">
        <v>196</v>
      </c>
      <c r="F6" s="102">
        <v>510</v>
      </c>
      <c r="G6" s="103">
        <f>DIÁRIAS!I141</f>
        <v>305.95</v>
      </c>
      <c r="H6" s="103"/>
      <c r="I6" s="104">
        <f>F6*G6</f>
        <v>156034.5</v>
      </c>
      <c r="K6" s="230"/>
    </row>
    <row r="7" spans="1:11" s="118" customFormat="1">
      <c r="A7" s="158"/>
      <c r="B7" s="143">
        <v>3</v>
      </c>
      <c r="C7" s="152" t="s">
        <v>253</v>
      </c>
      <c r="D7" s="151"/>
      <c r="E7" s="120" t="s">
        <v>196</v>
      </c>
      <c r="F7" s="143">
        <v>660</v>
      </c>
      <c r="G7" s="153">
        <f>Plan1!C3</f>
        <v>1.7083454545454548</v>
      </c>
      <c r="H7" s="151"/>
      <c r="I7" s="153">
        <f>F7*G7</f>
        <v>1127.5080000000003</v>
      </c>
    </row>
    <row r="8" spans="1:11">
      <c r="A8" s="159" t="s">
        <v>239</v>
      </c>
      <c r="B8" s="128">
        <v>4</v>
      </c>
      <c r="C8" s="129" t="s">
        <v>203</v>
      </c>
      <c r="D8" s="130" t="str">
        <f>'MOTORISTA 44H (CTT  TERESINA)'!I16</f>
        <v>7823-05</v>
      </c>
      <c r="E8" s="131" t="s">
        <v>10</v>
      </c>
      <c r="F8" s="132">
        <v>1</v>
      </c>
      <c r="G8" s="133">
        <f>'MOTORISTA 44H (CTT  TERESINA)'!I139</f>
        <v>5566.7250000000004</v>
      </c>
      <c r="H8" s="133">
        <f t="shared" ref="H8:H27" si="0">G8*12</f>
        <v>66800.700000000012</v>
      </c>
      <c r="I8" s="134">
        <f>F8*H8</f>
        <v>66800.700000000012</v>
      </c>
    </row>
    <row r="9" spans="1:11" s="118" customFormat="1">
      <c r="A9" s="160"/>
      <c r="B9" s="128">
        <v>5</v>
      </c>
      <c r="C9" s="129" t="s">
        <v>237</v>
      </c>
      <c r="D9" s="130"/>
      <c r="E9" s="129" t="s">
        <v>196</v>
      </c>
      <c r="F9" s="132">
        <v>50</v>
      </c>
      <c r="G9" s="133">
        <f>DIÁRIAS!I141</f>
        <v>305.95</v>
      </c>
      <c r="H9" s="133"/>
      <c r="I9" s="134">
        <f>F9*G9</f>
        <v>15297.5</v>
      </c>
    </row>
    <row r="10" spans="1:11" s="144" customFormat="1">
      <c r="A10" s="161"/>
      <c r="B10" s="128">
        <v>6</v>
      </c>
      <c r="C10" s="129" t="s">
        <v>253</v>
      </c>
      <c r="D10" s="130"/>
      <c r="E10" s="129" t="s">
        <v>196</v>
      </c>
      <c r="F10" s="132">
        <v>660</v>
      </c>
      <c r="G10" s="133">
        <f>Plan1!C3</f>
        <v>1.7083454545454548</v>
      </c>
      <c r="H10" s="133"/>
      <c r="I10" s="134">
        <f>F10*G10</f>
        <v>1127.5080000000003</v>
      </c>
    </row>
    <row r="11" spans="1:11">
      <c r="A11" s="162" t="s">
        <v>240</v>
      </c>
      <c r="B11" s="99">
        <v>7</v>
      </c>
      <c r="C11" s="120" t="s">
        <v>205</v>
      </c>
      <c r="D11" s="120" t="str">
        <f>'MOTORISTA 44H CAFS (FLORIANO)'!I18</f>
        <v>7823-05</v>
      </c>
      <c r="E11" s="100" t="s">
        <v>10</v>
      </c>
      <c r="F11" s="120">
        <v>3</v>
      </c>
      <c r="G11" s="122">
        <f>'MOTORISTA 44H CAFS (FLORIANO)'!I141</f>
        <v>5566.7250000000004</v>
      </c>
      <c r="H11" s="103">
        <f t="shared" si="0"/>
        <v>66800.700000000012</v>
      </c>
      <c r="I11" s="104">
        <f t="shared" ref="I11:I26" si="1">F11*H11</f>
        <v>200402.10000000003</v>
      </c>
    </row>
    <row r="12" spans="1:11" s="118" customFormat="1">
      <c r="A12" s="163"/>
      <c r="B12" s="99">
        <v>8</v>
      </c>
      <c r="C12" s="120" t="s">
        <v>236</v>
      </c>
      <c r="D12" s="120"/>
      <c r="E12" s="120" t="s">
        <v>196</v>
      </c>
      <c r="F12" s="120">
        <v>130</v>
      </c>
      <c r="G12" s="122">
        <f>DIÁRIAS!I141</f>
        <v>305.95</v>
      </c>
      <c r="H12" s="103"/>
      <c r="I12" s="104">
        <f>F12*G12</f>
        <v>39773.5</v>
      </c>
    </row>
    <row r="13" spans="1:11" s="144" customFormat="1">
      <c r="A13" s="164"/>
      <c r="B13" s="99">
        <v>9</v>
      </c>
      <c r="C13" s="120" t="s">
        <v>253</v>
      </c>
      <c r="D13" s="120"/>
      <c r="E13" s="120" t="s">
        <v>196</v>
      </c>
      <c r="F13" s="120">
        <v>660</v>
      </c>
      <c r="G13" s="122">
        <f>Plan1!C3</f>
        <v>1.7083454545454548</v>
      </c>
      <c r="H13" s="103"/>
      <c r="I13" s="104">
        <f>F13*G13</f>
        <v>1127.5080000000003</v>
      </c>
    </row>
    <row r="14" spans="1:11">
      <c r="A14" s="159" t="s">
        <v>241</v>
      </c>
      <c r="B14" s="128">
        <v>10</v>
      </c>
      <c r="C14" s="129" t="s">
        <v>204</v>
      </c>
      <c r="D14" s="129" t="str">
        <f>'MOTORISTA 44H CTF (FLORIANO)'!I16</f>
        <v>7823-05</v>
      </c>
      <c r="E14" s="131" t="s">
        <v>10</v>
      </c>
      <c r="F14" s="129">
        <v>4</v>
      </c>
      <c r="G14" s="135">
        <f>'MOTORISTA 44H CTF (FLORIANO)'!I139</f>
        <v>5566.7250000000004</v>
      </c>
      <c r="H14" s="133">
        <f t="shared" si="0"/>
        <v>66800.700000000012</v>
      </c>
      <c r="I14" s="134">
        <f t="shared" si="1"/>
        <v>267202.80000000005</v>
      </c>
    </row>
    <row r="15" spans="1:11" s="118" customFormat="1">
      <c r="A15" s="160"/>
      <c r="B15" s="128">
        <v>11</v>
      </c>
      <c r="C15" s="129" t="s">
        <v>235</v>
      </c>
      <c r="D15" s="129"/>
      <c r="E15" s="129" t="s">
        <v>196</v>
      </c>
      <c r="F15" s="129">
        <v>170</v>
      </c>
      <c r="G15" s="135">
        <f>DIÁRIAS!I141</f>
        <v>305.95</v>
      </c>
      <c r="H15" s="133"/>
      <c r="I15" s="134">
        <f>F15*G15</f>
        <v>52011.5</v>
      </c>
    </row>
    <row r="16" spans="1:11" s="144" customFormat="1">
      <c r="A16" s="161"/>
      <c r="B16" s="128">
        <v>12</v>
      </c>
      <c r="C16" s="129" t="s">
        <v>253</v>
      </c>
      <c r="D16" s="129"/>
      <c r="E16" s="129" t="s">
        <v>196</v>
      </c>
      <c r="F16" s="129">
        <v>660</v>
      </c>
      <c r="G16" s="135">
        <f>Plan1!C3</f>
        <v>1.7083454545454548</v>
      </c>
      <c r="H16" s="133"/>
      <c r="I16" s="134">
        <f>F16*G16</f>
        <v>1127.5080000000003</v>
      </c>
    </row>
    <row r="17" spans="1:9">
      <c r="A17" s="162" t="s">
        <v>242</v>
      </c>
      <c r="B17" s="99">
        <v>13</v>
      </c>
      <c r="C17" s="120" t="s">
        <v>206</v>
      </c>
      <c r="D17" s="120" t="str">
        <f>'MOTORISTA 44H CPCE (BOM JESUS)'!I16</f>
        <v>7823-05</v>
      </c>
      <c r="E17" s="100" t="s">
        <v>10</v>
      </c>
      <c r="F17" s="120">
        <v>4</v>
      </c>
      <c r="G17" s="122">
        <f>'MOTORISTA 44H CPCE (BOM JESUS)'!I139</f>
        <v>5566.7250000000004</v>
      </c>
      <c r="H17" s="103">
        <f t="shared" si="0"/>
        <v>66800.700000000012</v>
      </c>
      <c r="I17" s="104">
        <f t="shared" si="1"/>
        <v>267202.80000000005</v>
      </c>
    </row>
    <row r="18" spans="1:9" s="118" customFormat="1">
      <c r="A18" s="163"/>
      <c r="B18" s="99">
        <v>14</v>
      </c>
      <c r="C18" s="120" t="s">
        <v>234</v>
      </c>
      <c r="D18" s="120"/>
      <c r="E18" s="120" t="s">
        <v>196</v>
      </c>
      <c r="F18" s="120">
        <v>240</v>
      </c>
      <c r="G18" s="122">
        <f>DIÁRIAS!I141</f>
        <v>305.95</v>
      </c>
      <c r="H18" s="103">
        <f t="shared" si="0"/>
        <v>3671.3999999999996</v>
      </c>
      <c r="I18" s="104">
        <f>F18*G18</f>
        <v>73428</v>
      </c>
    </row>
    <row r="19" spans="1:9" s="144" customFormat="1">
      <c r="A19" s="164"/>
      <c r="B19" s="99">
        <v>15</v>
      </c>
      <c r="C19" s="120" t="s">
        <v>253</v>
      </c>
      <c r="D19" s="120"/>
      <c r="E19" s="120" t="s">
        <v>196</v>
      </c>
      <c r="F19" s="120">
        <v>660</v>
      </c>
      <c r="G19" s="122">
        <f>Plan1!C3</f>
        <v>1.7083454545454548</v>
      </c>
      <c r="H19" s="103"/>
      <c r="I19" s="104">
        <f>F19*G19</f>
        <v>1127.5080000000003</v>
      </c>
    </row>
    <row r="20" spans="1:9">
      <c r="A20" s="159" t="s">
        <v>243</v>
      </c>
      <c r="B20" s="128">
        <v>16</v>
      </c>
      <c r="C20" s="129" t="s">
        <v>207</v>
      </c>
      <c r="D20" s="129" t="str">
        <f>'MOTORISTA 44H CTBJ (BOM JESUS)'!I16</f>
        <v>7823-05</v>
      </c>
      <c r="E20" s="131" t="s">
        <v>10</v>
      </c>
      <c r="F20" s="129">
        <v>3</v>
      </c>
      <c r="G20" s="135">
        <f>'MOTORISTA 44H CTBJ (BOM JESUS)'!I139</f>
        <v>5566.7250000000004</v>
      </c>
      <c r="H20" s="133">
        <f t="shared" si="0"/>
        <v>66800.700000000012</v>
      </c>
      <c r="I20" s="134">
        <f>F20*H20</f>
        <v>200402.10000000003</v>
      </c>
    </row>
    <row r="21" spans="1:9" s="118" customFormat="1">
      <c r="A21" s="160"/>
      <c r="B21" s="128">
        <v>17</v>
      </c>
      <c r="C21" s="129" t="s">
        <v>233</v>
      </c>
      <c r="D21" s="129"/>
      <c r="E21" s="129" t="s">
        <v>196</v>
      </c>
      <c r="F21" s="129">
        <v>60</v>
      </c>
      <c r="G21" s="135">
        <f>DIÁRIAS!I141</f>
        <v>305.95</v>
      </c>
      <c r="H21" s="133"/>
      <c r="I21" s="134">
        <f>F21*G21</f>
        <v>18357</v>
      </c>
    </row>
    <row r="22" spans="1:9" s="144" customFormat="1">
      <c r="A22" s="161"/>
      <c r="B22" s="128">
        <v>18</v>
      </c>
      <c r="C22" s="129" t="s">
        <v>253</v>
      </c>
      <c r="D22" s="129"/>
      <c r="E22" s="129" t="s">
        <v>196</v>
      </c>
      <c r="F22" s="129">
        <v>660</v>
      </c>
      <c r="G22" s="135">
        <f>Plan1!C3</f>
        <v>1.7083454545454548</v>
      </c>
      <c r="H22" s="133"/>
      <c r="I22" s="134">
        <f>F22*G22</f>
        <v>1127.5080000000003</v>
      </c>
    </row>
    <row r="23" spans="1:9" s="146" customFormat="1">
      <c r="A23" s="221" t="s">
        <v>244</v>
      </c>
      <c r="B23" s="222">
        <v>19</v>
      </c>
      <c r="C23" s="223" t="s">
        <v>256</v>
      </c>
      <c r="D23" s="223" t="s">
        <v>200</v>
      </c>
      <c r="E23" s="223" t="s">
        <v>10</v>
      </c>
      <c r="F23" s="223">
        <v>1</v>
      </c>
      <c r="G23" s="224">
        <f>'MOTORISTA 44H HVU (BOM JESUS)'!I139</f>
        <v>5566.7250000000004</v>
      </c>
      <c r="H23" s="225">
        <f>G23*12</f>
        <v>66800.700000000012</v>
      </c>
      <c r="I23" s="226">
        <f>F23*H23</f>
        <v>66800.700000000012</v>
      </c>
    </row>
    <row r="24" spans="1:9" s="146" customFormat="1">
      <c r="A24" s="227"/>
      <c r="B24" s="222">
        <v>20</v>
      </c>
      <c r="C24" s="223" t="s">
        <v>255</v>
      </c>
      <c r="D24" s="223"/>
      <c r="E24" s="223" t="s">
        <v>164</v>
      </c>
      <c r="F24" s="223">
        <v>50</v>
      </c>
      <c r="G24" s="122">
        <f>DIÁRIAS!I141</f>
        <v>305.95</v>
      </c>
      <c r="H24" s="225"/>
      <c r="I24" s="226">
        <f>G24*F24</f>
        <v>15297.5</v>
      </c>
    </row>
    <row r="25" spans="1:9" s="146" customFormat="1">
      <c r="A25" s="228"/>
      <c r="B25" s="222">
        <v>21</v>
      </c>
      <c r="C25" s="223" t="s">
        <v>253</v>
      </c>
      <c r="D25" s="223"/>
      <c r="E25" s="223" t="s">
        <v>164</v>
      </c>
      <c r="F25" s="223">
        <v>660</v>
      </c>
      <c r="G25" s="224">
        <f>Plan1!C3</f>
        <v>1.7083454545454548</v>
      </c>
      <c r="H25" s="225"/>
      <c r="I25" s="226">
        <f>F25*G25</f>
        <v>1127.5080000000003</v>
      </c>
    </row>
    <row r="26" spans="1:9">
      <c r="A26" s="129" t="s">
        <v>257</v>
      </c>
      <c r="B26" s="129">
        <v>22</v>
      </c>
      <c r="C26" s="129" t="s">
        <v>208</v>
      </c>
      <c r="D26" s="129" t="str">
        <f>'MOTORISTA 44H CSHNB (PICOS)'!I18</f>
        <v>7823-05</v>
      </c>
      <c r="E26" s="129" t="s">
        <v>10</v>
      </c>
      <c r="F26" s="129">
        <v>5</v>
      </c>
      <c r="G26" s="229">
        <f>'MOTORISTA 44H CSHNB (PICOS)'!I141</f>
        <v>5631.4350000000004</v>
      </c>
      <c r="H26" s="229">
        <f t="shared" si="0"/>
        <v>67577.22</v>
      </c>
      <c r="I26" s="229">
        <f t="shared" si="1"/>
        <v>337886.1</v>
      </c>
    </row>
    <row r="27" spans="1:9" s="116" customFormat="1">
      <c r="A27" s="129"/>
      <c r="B27" s="129">
        <v>23</v>
      </c>
      <c r="C27" s="129" t="s">
        <v>232</v>
      </c>
      <c r="D27" s="129"/>
      <c r="E27" s="129" t="s">
        <v>196</v>
      </c>
      <c r="F27" s="129">
        <v>170</v>
      </c>
      <c r="G27" s="229">
        <f>DIÁRIAS!I141</f>
        <v>305.95</v>
      </c>
      <c r="H27" s="229">
        <f t="shared" si="0"/>
        <v>3671.3999999999996</v>
      </c>
      <c r="I27" s="229">
        <f>F27*G27</f>
        <v>52011.5</v>
      </c>
    </row>
    <row r="28" spans="1:9" s="144" customFormat="1">
      <c r="A28" s="129"/>
      <c r="B28" s="129">
        <v>24</v>
      </c>
      <c r="C28" s="129" t="s">
        <v>253</v>
      </c>
      <c r="D28" s="129"/>
      <c r="E28" s="129" t="s">
        <v>196</v>
      </c>
      <c r="F28" s="129">
        <v>660</v>
      </c>
      <c r="G28" s="229">
        <f>Plan1!C3</f>
        <v>1.7083454545454548</v>
      </c>
      <c r="H28" s="229"/>
      <c r="I28" s="229">
        <f>F28*G28</f>
        <v>1127.5080000000003</v>
      </c>
    </row>
    <row r="29" spans="1:9">
      <c r="F29" s="127"/>
      <c r="H29" s="126">
        <f>SUM(H5:H26)</f>
        <v>538853.52000000014</v>
      </c>
      <c r="I29" s="126">
        <f>SUM(I5:I28)</f>
        <v>3374344.4640000006</v>
      </c>
    </row>
    <row r="33" spans="5:6">
      <c r="F33" s="118"/>
    </row>
    <row r="34" spans="5:6">
      <c r="F34" s="118"/>
    </row>
    <row r="35" spans="5:6">
      <c r="E35" s="118"/>
      <c r="F35" s="118"/>
    </row>
    <row r="36" spans="5:6">
      <c r="E36" s="118"/>
      <c r="F36" s="118"/>
    </row>
    <row r="37" spans="5:6">
      <c r="E37" s="118"/>
      <c r="F37" s="118"/>
    </row>
    <row r="38" spans="5:6">
      <c r="E38" s="118"/>
    </row>
    <row r="39" spans="5:6">
      <c r="E39" s="118"/>
    </row>
    <row r="40" spans="5:6">
      <c r="E40" s="118"/>
    </row>
    <row r="41" spans="5:6">
      <c r="E41" s="118"/>
    </row>
  </sheetData>
  <mergeCells count="9">
    <mergeCell ref="A14:A16"/>
    <mergeCell ref="A17:A19"/>
    <mergeCell ref="A20:A22"/>
    <mergeCell ref="A23:A25"/>
    <mergeCell ref="B1:I1"/>
    <mergeCell ref="B3:I3"/>
    <mergeCell ref="A5:A7"/>
    <mergeCell ref="A8:A10"/>
    <mergeCell ref="A11:A13"/>
  </mergeCells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99"/>
  <sheetViews>
    <sheetView view="pageBreakPreview" topLeftCell="D1" workbookViewId="0">
      <selection activeCell="I11" sqref="I11"/>
    </sheetView>
  </sheetViews>
  <sheetFormatPr defaultColWidth="14.42578125" defaultRowHeight="15" customHeight="1"/>
  <cols>
    <col min="1" max="1" width="7.42578125" customWidth="1"/>
    <col min="2" max="2" width="12.42578125" customWidth="1"/>
    <col min="3" max="3" width="15" customWidth="1"/>
    <col min="4" max="4" width="15.28515625" customWidth="1"/>
    <col min="5" max="5" width="13.42578125" customWidth="1"/>
    <col min="6" max="6" width="11.42578125" customWidth="1"/>
    <col min="7" max="7" width="12.42578125" customWidth="1"/>
    <col min="8" max="8" width="11.85546875" customWidth="1"/>
    <col min="9" max="9" width="32.7109375" customWidth="1"/>
    <col min="10" max="10" width="7.140625" customWidth="1"/>
    <col min="11" max="12" width="10.5703125" customWidth="1"/>
    <col min="13" max="13" width="7.140625" customWidth="1"/>
    <col min="14" max="14" width="10.5703125" customWidth="1"/>
  </cols>
  <sheetData>
    <row r="1" spans="1:9" ht="15" customHeight="1">
      <c r="A1" s="202" t="s">
        <v>212</v>
      </c>
      <c r="B1" s="154"/>
      <c r="C1" s="154"/>
      <c r="D1" s="154"/>
      <c r="E1" s="154"/>
      <c r="F1" s="154"/>
      <c r="G1" s="154"/>
      <c r="H1" s="154"/>
      <c r="I1" s="154"/>
    </row>
    <row r="3" spans="1:9">
      <c r="A3" s="203" t="s">
        <v>213</v>
      </c>
      <c r="B3" s="170"/>
      <c r="C3" s="170"/>
      <c r="D3" s="170"/>
      <c r="E3" s="170"/>
      <c r="F3" s="170"/>
      <c r="G3" s="170"/>
      <c r="H3" s="170"/>
      <c r="I3" s="171"/>
    </row>
    <row r="4" spans="1:9">
      <c r="A4" s="204"/>
      <c r="B4" s="205"/>
      <c r="C4" s="205"/>
      <c r="D4" s="205"/>
      <c r="E4" s="205"/>
      <c r="F4" s="205"/>
      <c r="G4" s="205"/>
      <c r="H4" s="205"/>
      <c r="I4" s="206"/>
    </row>
    <row r="5" spans="1:9">
      <c r="A5" s="204" t="s">
        <v>21</v>
      </c>
      <c r="B5" s="170"/>
      <c r="C5" s="170"/>
      <c r="D5" s="170"/>
      <c r="E5" s="170"/>
      <c r="F5" s="170"/>
      <c r="G5" s="171"/>
      <c r="H5" s="207" t="s">
        <v>211</v>
      </c>
      <c r="I5" s="171"/>
    </row>
    <row r="6" spans="1:9">
      <c r="A6" s="204"/>
      <c r="B6" s="205"/>
      <c r="C6" s="205"/>
      <c r="D6" s="205"/>
      <c r="E6" s="205"/>
      <c r="F6" s="205"/>
      <c r="G6" s="205"/>
      <c r="H6" s="205"/>
      <c r="I6" s="206"/>
    </row>
    <row r="7" spans="1:9">
      <c r="A7" s="172" t="s">
        <v>22</v>
      </c>
      <c r="B7" s="170"/>
      <c r="C7" s="170"/>
      <c r="D7" s="170"/>
      <c r="E7" s="170"/>
      <c r="F7" s="170"/>
      <c r="G7" s="170"/>
      <c r="H7" s="170"/>
      <c r="I7" s="171"/>
    </row>
    <row r="8" spans="1:9">
      <c r="A8" s="34" t="s">
        <v>23</v>
      </c>
      <c r="B8" s="169" t="s">
        <v>24</v>
      </c>
      <c r="C8" s="170"/>
      <c r="D8" s="170"/>
      <c r="E8" s="170"/>
      <c r="F8" s="170"/>
      <c r="G8" s="170"/>
      <c r="H8" s="171"/>
      <c r="I8" s="47"/>
    </row>
    <row r="9" spans="1:9">
      <c r="A9" s="34" t="s">
        <v>25</v>
      </c>
      <c r="B9" s="169" t="s">
        <v>26</v>
      </c>
      <c r="C9" s="170"/>
      <c r="D9" s="170"/>
      <c r="E9" s="170"/>
      <c r="F9" s="170"/>
      <c r="G9" s="170"/>
      <c r="H9" s="171"/>
      <c r="I9" s="121" t="s">
        <v>27</v>
      </c>
    </row>
    <row r="10" spans="1:9">
      <c r="A10" s="34" t="s">
        <v>28</v>
      </c>
      <c r="B10" s="169" t="s">
        <v>29</v>
      </c>
      <c r="C10" s="170"/>
      <c r="D10" s="170"/>
      <c r="E10" s="170"/>
      <c r="F10" s="170"/>
      <c r="G10" s="170"/>
      <c r="H10" s="171"/>
      <c r="I10" s="34" t="s">
        <v>247</v>
      </c>
    </row>
    <row r="11" spans="1:9">
      <c r="A11" s="34" t="s">
        <v>31</v>
      </c>
      <c r="B11" s="169" t="s">
        <v>32</v>
      </c>
      <c r="C11" s="170"/>
      <c r="D11" s="170"/>
      <c r="E11" s="170"/>
      <c r="F11" s="170"/>
      <c r="G11" s="170"/>
      <c r="H11" s="171"/>
      <c r="I11" s="34">
        <v>12</v>
      </c>
    </row>
    <row r="12" spans="1:9">
      <c r="A12" s="197"/>
      <c r="B12" s="197"/>
      <c r="C12" s="197"/>
      <c r="D12" s="197"/>
      <c r="E12" s="197"/>
      <c r="F12" s="197"/>
      <c r="G12" s="197"/>
      <c r="H12" s="197"/>
      <c r="I12" s="184"/>
    </row>
    <row r="13" spans="1:9">
      <c r="A13" s="172" t="s">
        <v>33</v>
      </c>
      <c r="B13" s="170"/>
      <c r="C13" s="170"/>
      <c r="D13" s="170"/>
      <c r="E13" s="170"/>
      <c r="F13" s="170"/>
      <c r="G13" s="170"/>
      <c r="H13" s="170"/>
      <c r="I13" s="171"/>
    </row>
    <row r="14" spans="1:9" ht="12.75" customHeight="1">
      <c r="A14" s="192" t="s">
        <v>34</v>
      </c>
      <c r="B14" s="171"/>
      <c r="C14" s="192" t="s">
        <v>35</v>
      </c>
      <c r="D14" s="171"/>
      <c r="E14" s="192" t="s">
        <v>36</v>
      </c>
      <c r="F14" s="170"/>
      <c r="G14" s="170"/>
      <c r="H14" s="170"/>
      <c r="I14" s="171"/>
    </row>
    <row r="15" spans="1:9">
      <c r="A15" s="208" t="s">
        <v>198</v>
      </c>
      <c r="B15" s="199"/>
      <c r="C15" s="200" t="s">
        <v>10</v>
      </c>
      <c r="D15" s="201"/>
      <c r="E15" s="192">
        <v>5</v>
      </c>
      <c r="F15" s="170"/>
      <c r="G15" s="170"/>
      <c r="H15" s="170"/>
      <c r="I15" s="171"/>
    </row>
    <row r="16" spans="1:9">
      <c r="A16" s="172" t="s">
        <v>37</v>
      </c>
      <c r="B16" s="170"/>
      <c r="C16" s="170"/>
      <c r="D16" s="170"/>
      <c r="E16" s="170"/>
      <c r="F16" s="170"/>
      <c r="G16" s="170"/>
      <c r="H16" s="170"/>
      <c r="I16" s="171"/>
    </row>
    <row r="17" spans="1:10">
      <c r="A17" s="34">
        <v>1</v>
      </c>
      <c r="B17" s="169" t="s">
        <v>38</v>
      </c>
      <c r="C17" s="170"/>
      <c r="D17" s="170"/>
      <c r="E17" s="170"/>
      <c r="F17" s="170"/>
      <c r="G17" s="170"/>
      <c r="H17" s="171"/>
      <c r="I17" s="121" t="s">
        <v>198</v>
      </c>
      <c r="J17" s="48"/>
    </row>
    <row r="18" spans="1:10">
      <c r="A18" s="34">
        <v>2</v>
      </c>
      <c r="B18" s="169" t="s">
        <v>39</v>
      </c>
      <c r="C18" s="170"/>
      <c r="D18" s="170"/>
      <c r="E18" s="170"/>
      <c r="F18" s="170"/>
      <c r="G18" s="170"/>
      <c r="H18" s="171"/>
      <c r="I18" s="119" t="s">
        <v>200</v>
      </c>
    </row>
    <row r="19" spans="1:10">
      <c r="A19" s="34">
        <v>3</v>
      </c>
      <c r="B19" s="169" t="s">
        <v>40</v>
      </c>
      <c r="C19" s="170"/>
      <c r="D19" s="170"/>
      <c r="E19" s="170"/>
      <c r="F19" s="170"/>
      <c r="G19" s="170"/>
      <c r="H19" s="171"/>
      <c r="I19" s="49">
        <v>1879.18</v>
      </c>
    </row>
    <row r="20" spans="1:10" ht="38.25">
      <c r="A20" s="36">
        <v>4</v>
      </c>
      <c r="B20" s="196" t="s">
        <v>41</v>
      </c>
      <c r="C20" s="170"/>
      <c r="D20" s="170"/>
      <c r="E20" s="170"/>
      <c r="F20" s="170"/>
      <c r="G20" s="170"/>
      <c r="H20" s="171"/>
      <c r="I20" s="50" t="s">
        <v>42</v>
      </c>
    </row>
    <row r="21" spans="1:10">
      <c r="A21" s="34">
        <v>5</v>
      </c>
      <c r="B21" s="169" t="s">
        <v>43</v>
      </c>
      <c r="C21" s="170"/>
      <c r="D21" s="170"/>
      <c r="E21" s="170"/>
      <c r="F21" s="170"/>
      <c r="G21" s="170"/>
      <c r="H21" s="171"/>
      <c r="I21" s="123" t="s">
        <v>199</v>
      </c>
    </row>
    <row r="22" spans="1:10">
      <c r="A22" s="189"/>
      <c r="B22" s="170"/>
      <c r="C22" s="170"/>
      <c r="D22" s="170"/>
      <c r="E22" s="170"/>
      <c r="F22" s="170"/>
      <c r="G22" s="170"/>
      <c r="H22" s="170"/>
      <c r="I22" s="171"/>
    </row>
    <row r="23" spans="1:10" ht="15.75" customHeight="1">
      <c r="A23" s="172" t="s">
        <v>44</v>
      </c>
      <c r="B23" s="170"/>
      <c r="C23" s="170"/>
      <c r="D23" s="170"/>
      <c r="E23" s="170"/>
      <c r="F23" s="170"/>
      <c r="G23" s="170"/>
      <c r="H23" s="170"/>
      <c r="I23" s="171"/>
    </row>
    <row r="24" spans="1:10" ht="15.75" customHeight="1">
      <c r="A24" s="37">
        <v>1</v>
      </c>
      <c r="B24" s="172" t="s">
        <v>45</v>
      </c>
      <c r="C24" s="170"/>
      <c r="D24" s="170"/>
      <c r="E24" s="170"/>
      <c r="F24" s="170"/>
      <c r="G24" s="171"/>
      <c r="H24" s="38" t="s">
        <v>46</v>
      </c>
      <c r="I24" s="38" t="s">
        <v>47</v>
      </c>
    </row>
    <row r="25" spans="1:10" ht="15.75" customHeight="1">
      <c r="A25" s="39" t="s">
        <v>23</v>
      </c>
      <c r="B25" s="169" t="s">
        <v>48</v>
      </c>
      <c r="C25" s="170"/>
      <c r="D25" s="170"/>
      <c r="E25" s="170"/>
      <c r="F25" s="170"/>
      <c r="G25" s="171"/>
      <c r="H25" s="40"/>
      <c r="I25" s="51">
        <f>I19</f>
        <v>1879.18</v>
      </c>
    </row>
    <row r="26" spans="1:10" ht="15.75" customHeight="1">
      <c r="A26" s="39" t="s">
        <v>25</v>
      </c>
      <c r="B26" s="169" t="s">
        <v>49</v>
      </c>
      <c r="C26" s="170"/>
      <c r="D26" s="170"/>
      <c r="E26" s="170"/>
      <c r="F26" s="170"/>
      <c r="G26" s="171"/>
      <c r="H26" s="41"/>
      <c r="I26" s="52">
        <v>0</v>
      </c>
    </row>
    <row r="27" spans="1:10" ht="15.75" customHeight="1">
      <c r="A27" s="39" t="s">
        <v>28</v>
      </c>
      <c r="B27" s="169" t="s">
        <v>50</v>
      </c>
      <c r="C27" s="170"/>
      <c r="D27" s="170"/>
      <c r="E27" s="170"/>
      <c r="F27" s="170"/>
      <c r="G27" s="171"/>
      <c r="H27" s="41"/>
      <c r="I27" s="51">
        <v>0</v>
      </c>
    </row>
    <row r="28" spans="1:10" ht="15.75" customHeight="1">
      <c r="A28" s="39" t="s">
        <v>31</v>
      </c>
      <c r="B28" s="169" t="s">
        <v>51</v>
      </c>
      <c r="C28" s="170"/>
      <c r="D28" s="170"/>
      <c r="E28" s="170"/>
      <c r="F28" s="170"/>
      <c r="G28" s="171"/>
      <c r="H28" s="41"/>
      <c r="I28" s="51">
        <v>0</v>
      </c>
    </row>
    <row r="29" spans="1:10" ht="15.75" customHeight="1">
      <c r="A29" s="39" t="s">
        <v>52</v>
      </c>
      <c r="B29" s="169" t="s">
        <v>53</v>
      </c>
      <c r="C29" s="170"/>
      <c r="D29" s="170"/>
      <c r="E29" s="170"/>
      <c r="F29" s="170"/>
      <c r="G29" s="171"/>
      <c r="H29" s="41"/>
      <c r="I29" s="51">
        <v>0</v>
      </c>
    </row>
    <row r="30" spans="1:10" ht="15.75" customHeight="1">
      <c r="A30" s="39" t="s">
        <v>54</v>
      </c>
      <c r="B30" s="169" t="s">
        <v>55</v>
      </c>
      <c r="C30" s="170"/>
      <c r="D30" s="170"/>
      <c r="E30" s="170"/>
      <c r="F30" s="170"/>
      <c r="G30" s="171"/>
      <c r="H30" s="41"/>
      <c r="I30" s="51">
        <v>0</v>
      </c>
    </row>
    <row r="31" spans="1:10" ht="15.75" customHeight="1">
      <c r="A31" s="172" t="s">
        <v>56</v>
      </c>
      <c r="B31" s="170"/>
      <c r="C31" s="170"/>
      <c r="D31" s="170"/>
      <c r="E31" s="170"/>
      <c r="F31" s="170"/>
      <c r="G31" s="170"/>
      <c r="H31" s="171"/>
      <c r="I31" s="53">
        <f>SUM(I25:I30)</f>
        <v>1879.18</v>
      </c>
    </row>
    <row r="32" spans="1:10" ht="15.75" customHeight="1">
      <c r="A32" s="195"/>
      <c r="B32" s="195"/>
      <c r="C32" s="195"/>
      <c r="D32" s="195"/>
      <c r="E32" s="195"/>
      <c r="F32" s="195"/>
      <c r="G32" s="195"/>
      <c r="H32" s="195"/>
      <c r="I32" s="184"/>
    </row>
    <row r="33" spans="1:9" ht="15.75" customHeight="1">
      <c r="A33" s="172" t="s">
        <v>57</v>
      </c>
      <c r="B33" s="170"/>
      <c r="C33" s="170"/>
      <c r="D33" s="170"/>
      <c r="E33" s="170"/>
      <c r="F33" s="170"/>
      <c r="G33" s="170"/>
      <c r="H33" s="170"/>
      <c r="I33" s="171"/>
    </row>
    <row r="34" spans="1:9" ht="15.75" customHeight="1">
      <c r="A34" s="172" t="s">
        <v>58</v>
      </c>
      <c r="B34" s="170"/>
      <c r="C34" s="170"/>
      <c r="D34" s="170"/>
      <c r="E34" s="170"/>
      <c r="F34" s="170"/>
      <c r="G34" s="171"/>
      <c r="H34" s="38" t="s">
        <v>46</v>
      </c>
      <c r="I34" s="38" t="s">
        <v>47</v>
      </c>
    </row>
    <row r="35" spans="1:9" ht="15.75" customHeight="1">
      <c r="A35" s="39" t="s">
        <v>23</v>
      </c>
      <c r="B35" s="169" t="s">
        <v>59</v>
      </c>
      <c r="C35" s="170"/>
      <c r="D35" s="170"/>
      <c r="E35" s="170"/>
      <c r="F35" s="170"/>
      <c r="G35" s="171"/>
      <c r="H35" s="41">
        <f>ROUND(1/12,4)</f>
        <v>8.3299999999999999E-2</v>
      </c>
      <c r="I35" s="54">
        <f>ROUND(I31*H35,2)</f>
        <v>156.54</v>
      </c>
    </row>
    <row r="36" spans="1:9" ht="15.75" customHeight="1">
      <c r="A36" s="39" t="s">
        <v>25</v>
      </c>
      <c r="B36" s="169" t="s">
        <v>60</v>
      </c>
      <c r="C36" s="170"/>
      <c r="D36" s="170"/>
      <c r="E36" s="170"/>
      <c r="F36" s="170"/>
      <c r="G36" s="171"/>
      <c r="H36" s="41">
        <v>0.121</v>
      </c>
      <c r="I36" s="54">
        <f>ROUND(I31*H36,2)</f>
        <v>227.38</v>
      </c>
    </row>
    <row r="37" spans="1:9" ht="15.75" customHeight="1">
      <c r="A37" s="172" t="s">
        <v>61</v>
      </c>
      <c r="B37" s="170"/>
      <c r="C37" s="170"/>
      <c r="D37" s="170"/>
      <c r="E37" s="170"/>
      <c r="F37" s="170"/>
      <c r="G37" s="171"/>
      <c r="H37" s="42">
        <f>SUM(H35:H36)</f>
        <v>0.20429999999999998</v>
      </c>
      <c r="I37" s="53">
        <f>SUM(I35:I36)</f>
        <v>383.91999999999996</v>
      </c>
    </row>
    <row r="38" spans="1:9" ht="15.75" customHeight="1">
      <c r="A38" s="173" t="s">
        <v>62</v>
      </c>
      <c r="B38" s="174"/>
      <c r="C38" s="174"/>
      <c r="D38" s="174"/>
      <c r="E38" s="174"/>
      <c r="F38" s="174"/>
      <c r="G38" s="185" t="s">
        <v>63</v>
      </c>
      <c r="H38" s="170"/>
      <c r="I38" s="55">
        <f>I31</f>
        <v>1879.18</v>
      </c>
    </row>
    <row r="39" spans="1:9" ht="15.75" customHeight="1">
      <c r="A39" s="175"/>
      <c r="B39" s="173"/>
      <c r="C39" s="173"/>
      <c r="D39" s="173"/>
      <c r="E39" s="173"/>
      <c r="F39" s="177"/>
      <c r="G39" s="185" t="s">
        <v>64</v>
      </c>
      <c r="H39" s="170"/>
      <c r="I39" s="55">
        <f>I37</f>
        <v>383.91999999999996</v>
      </c>
    </row>
    <row r="40" spans="1:9" ht="15.75" customHeight="1">
      <c r="A40" s="178"/>
      <c r="B40" s="179"/>
      <c r="C40" s="179"/>
      <c r="D40" s="179"/>
      <c r="E40" s="179"/>
      <c r="F40" s="179"/>
      <c r="G40" s="186" t="s">
        <v>65</v>
      </c>
      <c r="H40" s="170"/>
      <c r="I40" s="56">
        <f>SUM(I38:I39)</f>
        <v>2263.1</v>
      </c>
    </row>
    <row r="41" spans="1:9" ht="15.75" customHeight="1">
      <c r="A41" s="172" t="s">
        <v>66</v>
      </c>
      <c r="B41" s="170"/>
      <c r="C41" s="170"/>
      <c r="D41" s="170"/>
      <c r="E41" s="170"/>
      <c r="F41" s="170"/>
      <c r="G41" s="171"/>
      <c r="H41" s="38" t="s">
        <v>46</v>
      </c>
      <c r="I41" s="38" t="s">
        <v>47</v>
      </c>
    </row>
    <row r="42" spans="1:9" ht="15.75" customHeight="1">
      <c r="A42" s="39" t="s">
        <v>23</v>
      </c>
      <c r="B42" s="169" t="s">
        <v>67</v>
      </c>
      <c r="C42" s="170"/>
      <c r="D42" s="170"/>
      <c r="E42" s="170"/>
      <c r="F42" s="170"/>
      <c r="G42" s="171"/>
      <c r="H42" s="41">
        <v>0.2</v>
      </c>
      <c r="I42" s="54">
        <f t="shared" ref="I42:I49" si="0">ROUND($I$40*H42,2)</f>
        <v>452.62</v>
      </c>
    </row>
    <row r="43" spans="1:9" ht="15.75" customHeight="1">
      <c r="A43" s="39" t="s">
        <v>25</v>
      </c>
      <c r="B43" s="169" t="s">
        <v>68</v>
      </c>
      <c r="C43" s="170"/>
      <c r="D43" s="170"/>
      <c r="E43" s="170"/>
      <c r="F43" s="170"/>
      <c r="G43" s="171"/>
      <c r="H43" s="41">
        <v>2.5000000000000001E-2</v>
      </c>
      <c r="I43" s="54">
        <f t="shared" si="0"/>
        <v>56.58</v>
      </c>
    </row>
    <row r="44" spans="1:9" ht="15.75" customHeight="1">
      <c r="A44" s="39" t="s">
        <v>28</v>
      </c>
      <c r="B44" s="169" t="s">
        <v>69</v>
      </c>
      <c r="C44" s="170"/>
      <c r="D44" s="170"/>
      <c r="E44" s="170"/>
      <c r="F44" s="170"/>
      <c r="G44" s="171"/>
      <c r="H44" s="41">
        <v>0.06</v>
      </c>
      <c r="I44" s="54">
        <f t="shared" si="0"/>
        <v>135.79</v>
      </c>
    </row>
    <row r="45" spans="1:9" ht="15.75" customHeight="1">
      <c r="A45" s="39" t="s">
        <v>31</v>
      </c>
      <c r="B45" s="169" t="s">
        <v>70</v>
      </c>
      <c r="C45" s="170"/>
      <c r="D45" s="170"/>
      <c r="E45" s="170"/>
      <c r="F45" s="170"/>
      <c r="G45" s="171"/>
      <c r="H45" s="41">
        <v>1.4999999999999999E-2</v>
      </c>
      <c r="I45" s="54">
        <f t="shared" si="0"/>
        <v>33.950000000000003</v>
      </c>
    </row>
    <row r="46" spans="1:9" ht="15.75" customHeight="1">
      <c r="A46" s="39" t="s">
        <v>52</v>
      </c>
      <c r="B46" s="169" t="s">
        <v>71</v>
      </c>
      <c r="C46" s="170"/>
      <c r="D46" s="170"/>
      <c r="E46" s="170"/>
      <c r="F46" s="170"/>
      <c r="G46" s="171"/>
      <c r="H46" s="41">
        <v>0.01</v>
      </c>
      <c r="I46" s="54">
        <f t="shared" si="0"/>
        <v>22.63</v>
      </c>
    </row>
    <row r="47" spans="1:9" ht="15.75" customHeight="1">
      <c r="A47" s="39" t="s">
        <v>54</v>
      </c>
      <c r="B47" s="169" t="s">
        <v>72</v>
      </c>
      <c r="C47" s="170"/>
      <c r="D47" s="170"/>
      <c r="E47" s="170"/>
      <c r="F47" s="170"/>
      <c r="G47" s="171"/>
      <c r="H47" s="41">
        <v>6.0000000000000001E-3</v>
      </c>
      <c r="I47" s="54">
        <f t="shared" si="0"/>
        <v>13.58</v>
      </c>
    </row>
    <row r="48" spans="1:9" ht="15.75" customHeight="1">
      <c r="A48" s="39" t="s">
        <v>73</v>
      </c>
      <c r="B48" s="169" t="s">
        <v>74</v>
      </c>
      <c r="C48" s="170"/>
      <c r="D48" s="170"/>
      <c r="E48" s="170"/>
      <c r="F48" s="170"/>
      <c r="G48" s="171"/>
      <c r="H48" s="41">
        <v>2E-3</v>
      </c>
      <c r="I48" s="54">
        <f t="shared" si="0"/>
        <v>4.53</v>
      </c>
    </row>
    <row r="49" spans="1:14" ht="15.75" customHeight="1">
      <c r="A49" s="39" t="s">
        <v>75</v>
      </c>
      <c r="B49" s="169" t="s">
        <v>76</v>
      </c>
      <c r="C49" s="170"/>
      <c r="D49" s="170"/>
      <c r="E49" s="170"/>
      <c r="F49" s="170"/>
      <c r="G49" s="171"/>
      <c r="H49" s="41">
        <v>0.08</v>
      </c>
      <c r="I49" s="54">
        <f t="shared" si="0"/>
        <v>181.05</v>
      </c>
    </row>
    <row r="50" spans="1:14" ht="15.75" customHeight="1">
      <c r="A50" s="172" t="s">
        <v>77</v>
      </c>
      <c r="B50" s="170"/>
      <c r="C50" s="170"/>
      <c r="D50" s="170"/>
      <c r="E50" s="170"/>
      <c r="F50" s="170"/>
      <c r="G50" s="171"/>
      <c r="H50" s="42">
        <f>SUM(H42:H49)</f>
        <v>0.39800000000000008</v>
      </c>
      <c r="I50" s="53">
        <f>SUM(I42:I49)</f>
        <v>900.73</v>
      </c>
    </row>
    <row r="51" spans="1:14" ht="15.75" customHeight="1">
      <c r="A51" s="188"/>
      <c r="B51" s="170"/>
      <c r="C51" s="170"/>
      <c r="D51" s="170"/>
      <c r="E51" s="170"/>
      <c r="F51" s="170"/>
      <c r="G51" s="170"/>
      <c r="H51" s="170"/>
      <c r="I51" s="171"/>
    </row>
    <row r="52" spans="1:14" ht="15.75" customHeight="1">
      <c r="A52" s="172" t="s">
        <v>78</v>
      </c>
      <c r="B52" s="170"/>
      <c r="C52" s="170"/>
      <c r="D52" s="170"/>
      <c r="E52" s="170"/>
      <c r="F52" s="170"/>
      <c r="G52" s="171"/>
      <c r="H52" s="42"/>
      <c r="I52" s="38" t="s">
        <v>47</v>
      </c>
    </row>
    <row r="53" spans="1:14" ht="15.75" customHeight="1">
      <c r="A53" s="39" t="s">
        <v>23</v>
      </c>
      <c r="B53" s="189" t="s">
        <v>79</v>
      </c>
      <c r="C53" s="170"/>
      <c r="D53" s="170"/>
      <c r="E53" s="170"/>
      <c r="F53" s="170"/>
      <c r="G53" s="171"/>
      <c r="H53" s="44">
        <v>5</v>
      </c>
      <c r="I53" s="51">
        <f>ROUND((H53*2*22)-0.06*I25,2)</f>
        <v>107.25</v>
      </c>
    </row>
    <row r="54" spans="1:14" ht="15.75" customHeight="1">
      <c r="A54" s="39" t="s">
        <v>25</v>
      </c>
      <c r="B54" s="189" t="s">
        <v>80</v>
      </c>
      <c r="C54" s="170"/>
      <c r="D54" s="170"/>
      <c r="E54" s="170"/>
      <c r="F54" s="170"/>
      <c r="G54" s="171"/>
      <c r="H54" s="34" t="s">
        <v>81</v>
      </c>
      <c r="I54" s="51">
        <v>412.05</v>
      </c>
    </row>
    <row r="55" spans="1:14" ht="15.75" customHeight="1">
      <c r="A55" s="45" t="s">
        <v>28</v>
      </c>
      <c r="B55" s="194" t="s">
        <v>82</v>
      </c>
      <c r="C55" s="170"/>
      <c r="D55" s="170"/>
      <c r="E55" s="170"/>
      <c r="F55" s="170"/>
      <c r="G55" s="171"/>
      <c r="H55" s="46" t="s">
        <v>81</v>
      </c>
      <c r="I55" s="52">
        <v>42</v>
      </c>
    </row>
    <row r="56" spans="1:14" ht="15.75" customHeight="1">
      <c r="A56" s="39" t="s">
        <v>31</v>
      </c>
      <c r="B56" s="189" t="s">
        <v>83</v>
      </c>
      <c r="C56" s="170"/>
      <c r="D56" s="170"/>
      <c r="E56" s="170"/>
      <c r="F56" s="170"/>
      <c r="G56" s="171"/>
      <c r="H56" s="34" t="s">
        <v>81</v>
      </c>
      <c r="I56" s="51">
        <f>ROUND((I25*26)*0.002/12,2)</f>
        <v>8.14</v>
      </c>
    </row>
    <row r="57" spans="1:14" ht="15.75" customHeight="1">
      <c r="A57" s="172" t="s">
        <v>84</v>
      </c>
      <c r="B57" s="170"/>
      <c r="C57" s="170"/>
      <c r="D57" s="170"/>
      <c r="E57" s="170"/>
      <c r="F57" s="170"/>
      <c r="G57" s="170"/>
      <c r="H57" s="171"/>
      <c r="I57" s="92">
        <f>SUM(I53:I56)</f>
        <v>569.43999999999994</v>
      </c>
    </row>
    <row r="58" spans="1:14" ht="15.75" customHeight="1">
      <c r="A58" s="188"/>
      <c r="B58" s="170"/>
      <c r="C58" s="170"/>
      <c r="D58" s="170"/>
      <c r="E58" s="170"/>
      <c r="F58" s="170"/>
      <c r="G58" s="170"/>
      <c r="H58" s="170"/>
      <c r="I58" s="171"/>
    </row>
    <row r="59" spans="1:14" ht="15.75" customHeight="1">
      <c r="A59" s="172" t="s">
        <v>85</v>
      </c>
      <c r="B59" s="170"/>
      <c r="C59" s="170"/>
      <c r="D59" s="170"/>
      <c r="E59" s="170"/>
      <c r="F59" s="170"/>
      <c r="G59" s="170"/>
      <c r="H59" s="170"/>
      <c r="I59" s="171"/>
    </row>
    <row r="60" spans="1:14" ht="15.75" customHeight="1">
      <c r="A60" s="172" t="s">
        <v>86</v>
      </c>
      <c r="B60" s="170"/>
      <c r="C60" s="170"/>
      <c r="D60" s="170"/>
      <c r="E60" s="170"/>
      <c r="F60" s="170"/>
      <c r="G60" s="170"/>
      <c r="H60" s="171"/>
      <c r="I60" s="38" t="s">
        <v>47</v>
      </c>
    </row>
    <row r="61" spans="1:14" ht="15.75" customHeight="1">
      <c r="A61" s="39" t="s">
        <v>87</v>
      </c>
      <c r="B61" s="192" t="s">
        <v>88</v>
      </c>
      <c r="C61" s="170"/>
      <c r="D61" s="170"/>
      <c r="E61" s="170"/>
      <c r="F61" s="170"/>
      <c r="G61" s="170"/>
      <c r="H61" s="171"/>
      <c r="I61" s="54">
        <f>I37</f>
        <v>383.91999999999996</v>
      </c>
    </row>
    <row r="62" spans="1:14" ht="15.75" customHeight="1">
      <c r="A62" s="39" t="s">
        <v>89</v>
      </c>
      <c r="B62" s="192" t="s">
        <v>90</v>
      </c>
      <c r="C62" s="170"/>
      <c r="D62" s="170"/>
      <c r="E62" s="170"/>
      <c r="F62" s="170"/>
      <c r="G62" s="170"/>
      <c r="H62" s="171"/>
      <c r="I62" s="54">
        <f>I50</f>
        <v>900.73</v>
      </c>
      <c r="N62" s="93"/>
    </row>
    <row r="63" spans="1:14" ht="15.75" customHeight="1">
      <c r="A63" s="39" t="s">
        <v>91</v>
      </c>
      <c r="B63" s="192" t="s">
        <v>92</v>
      </c>
      <c r="C63" s="170"/>
      <c r="D63" s="170"/>
      <c r="E63" s="170"/>
      <c r="F63" s="170"/>
      <c r="G63" s="170"/>
      <c r="H63" s="171"/>
      <c r="I63" s="54">
        <f>I57</f>
        <v>569.43999999999994</v>
      </c>
    </row>
    <row r="64" spans="1:14" ht="15.75" customHeight="1">
      <c r="A64" s="172" t="s">
        <v>93</v>
      </c>
      <c r="B64" s="170"/>
      <c r="C64" s="170"/>
      <c r="D64" s="170"/>
      <c r="E64" s="170"/>
      <c r="F64" s="170"/>
      <c r="G64" s="170"/>
      <c r="H64" s="171"/>
      <c r="I64" s="53">
        <f>SUM(I61:I63)</f>
        <v>1854.0900000000001</v>
      </c>
    </row>
    <row r="65" spans="1:14" ht="15.75" customHeight="1">
      <c r="A65" s="180" t="s">
        <v>94</v>
      </c>
      <c r="B65" s="174"/>
      <c r="C65" s="174"/>
      <c r="D65" s="174"/>
      <c r="E65" s="174"/>
      <c r="F65" s="174"/>
      <c r="G65" s="185" t="s">
        <v>63</v>
      </c>
      <c r="H65" s="170"/>
      <c r="I65" s="55">
        <f>I31</f>
        <v>1879.18</v>
      </c>
    </row>
    <row r="66" spans="1:14" ht="15.75" customHeight="1">
      <c r="A66" s="175"/>
      <c r="B66" s="180"/>
      <c r="C66" s="180"/>
      <c r="D66" s="180"/>
      <c r="E66" s="180"/>
      <c r="F66" s="177"/>
      <c r="G66" s="185" t="s">
        <v>95</v>
      </c>
      <c r="H66" s="170"/>
      <c r="I66" s="55">
        <f>I64</f>
        <v>1854.0900000000001</v>
      </c>
    </row>
    <row r="67" spans="1:14" ht="15.75" customHeight="1">
      <c r="A67" s="178"/>
      <c r="B67" s="179"/>
      <c r="C67" s="179"/>
      <c r="D67" s="179"/>
      <c r="E67" s="179"/>
      <c r="F67" s="179"/>
      <c r="G67" s="186" t="s">
        <v>65</v>
      </c>
      <c r="H67" s="170"/>
      <c r="I67" s="56">
        <f>SUM(I65:I66)</f>
        <v>3733.2700000000004</v>
      </c>
    </row>
    <row r="68" spans="1:14" ht="15.75" customHeight="1">
      <c r="A68" s="172" t="s">
        <v>96</v>
      </c>
      <c r="B68" s="170"/>
      <c r="C68" s="170"/>
      <c r="D68" s="170"/>
      <c r="E68" s="170"/>
      <c r="F68" s="170"/>
      <c r="G68" s="170"/>
      <c r="H68" s="170"/>
      <c r="I68" s="171"/>
    </row>
    <row r="69" spans="1:14" ht="15.75" customHeight="1">
      <c r="A69" s="39">
        <v>3</v>
      </c>
      <c r="B69" s="172" t="s">
        <v>97</v>
      </c>
      <c r="C69" s="170"/>
      <c r="D69" s="170"/>
      <c r="E69" s="170"/>
      <c r="F69" s="170"/>
      <c r="G69" s="171"/>
      <c r="H69" s="38" t="s">
        <v>46</v>
      </c>
      <c r="I69" s="38" t="s">
        <v>47</v>
      </c>
    </row>
    <row r="70" spans="1:14" ht="15.75" customHeight="1">
      <c r="A70" s="39" t="s">
        <v>23</v>
      </c>
      <c r="B70" s="169" t="s">
        <v>98</v>
      </c>
      <c r="C70" s="170"/>
      <c r="D70" s="170"/>
      <c r="E70" s="170"/>
      <c r="F70" s="170"/>
      <c r="G70" s="171"/>
      <c r="H70" s="41">
        <f>ROUND(((1/12)*5%),4)</f>
        <v>4.1999999999999997E-3</v>
      </c>
      <c r="I70" s="54">
        <f t="shared" ref="I70:I74" si="1">ROUND(H70*$I$67,2)</f>
        <v>15.68</v>
      </c>
    </row>
    <row r="71" spans="1:14" ht="15.75" customHeight="1">
      <c r="A71" s="39" t="s">
        <v>25</v>
      </c>
      <c r="B71" s="169" t="s">
        <v>99</v>
      </c>
      <c r="C71" s="170"/>
      <c r="D71" s="170"/>
      <c r="E71" s="170"/>
      <c r="F71" s="170"/>
      <c r="G71" s="171"/>
      <c r="H71" s="41">
        <f>TRUNC(H70*H49,4)</f>
        <v>2.9999999999999997E-4</v>
      </c>
      <c r="I71" s="54">
        <f t="shared" si="1"/>
        <v>1.1200000000000001</v>
      </c>
    </row>
    <row r="72" spans="1:14" ht="15.75" customHeight="1">
      <c r="A72" s="39" t="s">
        <v>28</v>
      </c>
      <c r="B72" s="169" t="s">
        <v>100</v>
      </c>
      <c r="C72" s="170"/>
      <c r="D72" s="170"/>
      <c r="E72" s="170"/>
      <c r="F72" s="170"/>
      <c r="G72" s="171"/>
      <c r="H72" s="41">
        <f>ROUND(((7/30)/12)*95%,4)</f>
        <v>1.8499999999999999E-2</v>
      </c>
      <c r="I72" s="54">
        <f t="shared" si="1"/>
        <v>69.069999999999993</v>
      </c>
    </row>
    <row r="73" spans="1:14" ht="15.75" customHeight="1">
      <c r="A73" s="94" t="s">
        <v>31</v>
      </c>
      <c r="B73" s="193" t="s">
        <v>101</v>
      </c>
      <c r="C73" s="170"/>
      <c r="D73" s="170"/>
      <c r="E73" s="170"/>
      <c r="F73" s="170"/>
      <c r="G73" s="171"/>
      <c r="H73" s="41">
        <f>ROUND(H72*H50,4)</f>
        <v>7.4000000000000003E-3</v>
      </c>
      <c r="I73" s="54">
        <f t="shared" si="1"/>
        <v>27.63</v>
      </c>
    </row>
    <row r="74" spans="1:14" ht="15.75" customHeight="1">
      <c r="A74" s="39" t="s">
        <v>52</v>
      </c>
      <c r="B74" s="169" t="s">
        <v>102</v>
      </c>
      <c r="C74" s="170"/>
      <c r="D74" s="170"/>
      <c r="E74" s="170"/>
      <c r="F74" s="170"/>
      <c r="G74" s="171"/>
      <c r="H74" s="41">
        <v>0.04</v>
      </c>
      <c r="I74" s="54">
        <f t="shared" si="1"/>
        <v>149.33000000000001</v>
      </c>
    </row>
    <row r="75" spans="1:14" ht="15.75" customHeight="1">
      <c r="A75" s="172" t="s">
        <v>103</v>
      </c>
      <c r="B75" s="170"/>
      <c r="C75" s="170"/>
      <c r="D75" s="170"/>
      <c r="E75" s="170"/>
      <c r="F75" s="170"/>
      <c r="G75" s="171"/>
      <c r="H75" s="42">
        <f>SUM(H70:H74)</f>
        <v>7.0400000000000004E-2</v>
      </c>
      <c r="I75" s="53">
        <f>SUM(I70:I74)</f>
        <v>262.83</v>
      </c>
    </row>
    <row r="76" spans="1:14" ht="15.75" customHeight="1">
      <c r="A76" s="173" t="s">
        <v>104</v>
      </c>
      <c r="B76" s="174"/>
      <c r="C76" s="174"/>
      <c r="D76" s="174"/>
      <c r="E76" s="174"/>
      <c r="F76" s="174"/>
      <c r="G76" s="185" t="s">
        <v>63</v>
      </c>
      <c r="H76" s="170"/>
      <c r="I76" s="55">
        <f>I31</f>
        <v>1879.18</v>
      </c>
    </row>
    <row r="77" spans="1:14" ht="15.75" customHeight="1">
      <c r="A77" s="175"/>
      <c r="B77" s="173"/>
      <c r="C77" s="173"/>
      <c r="D77" s="173"/>
      <c r="E77" s="173"/>
      <c r="F77" s="177"/>
      <c r="G77" s="185" t="s">
        <v>95</v>
      </c>
      <c r="H77" s="170"/>
      <c r="I77" s="55">
        <f>I64</f>
        <v>1854.0900000000001</v>
      </c>
    </row>
    <row r="78" spans="1:14" ht="15.75" customHeight="1">
      <c r="A78" s="175"/>
      <c r="B78" s="173"/>
      <c r="C78" s="173"/>
      <c r="D78" s="173"/>
      <c r="E78" s="173"/>
      <c r="F78" s="177"/>
      <c r="G78" s="185" t="s">
        <v>105</v>
      </c>
      <c r="H78" s="170"/>
      <c r="I78" s="55">
        <f>I75</f>
        <v>262.83</v>
      </c>
      <c r="N78" s="95"/>
    </row>
    <row r="79" spans="1:14" ht="15.75" customHeight="1">
      <c r="A79" s="175"/>
      <c r="B79" s="177"/>
      <c r="C79" s="177"/>
      <c r="D79" s="177"/>
      <c r="E79" s="177"/>
      <c r="F79" s="177"/>
      <c r="G79" s="186" t="s">
        <v>65</v>
      </c>
      <c r="H79" s="170"/>
      <c r="I79" s="56">
        <f>SUM(I76:I78)</f>
        <v>3996.1000000000004</v>
      </c>
    </row>
    <row r="80" spans="1:14" ht="15.75" customHeight="1">
      <c r="A80" s="172" t="s">
        <v>106</v>
      </c>
      <c r="B80" s="170"/>
      <c r="C80" s="170"/>
      <c r="D80" s="170"/>
      <c r="E80" s="170"/>
      <c r="F80" s="170"/>
      <c r="G80" s="170"/>
      <c r="H80" s="170"/>
      <c r="I80" s="171"/>
    </row>
    <row r="81" spans="1:12" ht="15.75" customHeight="1">
      <c r="A81" s="172" t="s">
        <v>107</v>
      </c>
      <c r="B81" s="170"/>
      <c r="C81" s="170"/>
      <c r="D81" s="170"/>
      <c r="E81" s="170"/>
      <c r="F81" s="170"/>
      <c r="G81" s="171"/>
      <c r="H81" s="38" t="s">
        <v>46</v>
      </c>
      <c r="I81" s="38" t="s">
        <v>47</v>
      </c>
    </row>
    <row r="82" spans="1:12" ht="15.75" customHeight="1">
      <c r="A82" s="39" t="s">
        <v>23</v>
      </c>
      <c r="B82" s="169" t="s">
        <v>108</v>
      </c>
      <c r="C82" s="170"/>
      <c r="D82" s="170"/>
      <c r="E82" s="170"/>
      <c r="F82" s="170"/>
      <c r="G82" s="171"/>
      <c r="H82" s="41">
        <f>ROUND(((1+1/3)/12)/12,4)</f>
        <v>9.2999999999999992E-3</v>
      </c>
      <c r="I82" s="54">
        <f t="shared" ref="I82:I87" si="2">ROUND(H82*$I$79,2)</f>
        <v>37.159999999999997</v>
      </c>
    </row>
    <row r="83" spans="1:12" ht="15.75" customHeight="1">
      <c r="A83" s="39" t="s">
        <v>25</v>
      </c>
      <c r="B83" s="169" t="s">
        <v>109</v>
      </c>
      <c r="C83" s="170"/>
      <c r="D83" s="170"/>
      <c r="E83" s="170"/>
      <c r="F83" s="170"/>
      <c r="G83" s="171"/>
      <c r="H83" s="41">
        <f>ROUND((2/30)/12,4)</f>
        <v>5.5999999999999999E-3</v>
      </c>
      <c r="I83" s="54">
        <f t="shared" si="2"/>
        <v>22.38</v>
      </c>
      <c r="L83" s="95"/>
    </row>
    <row r="84" spans="1:12" ht="15.75" customHeight="1">
      <c r="A84" s="39" t="s">
        <v>28</v>
      </c>
      <c r="B84" s="169" t="s">
        <v>110</v>
      </c>
      <c r="C84" s="170"/>
      <c r="D84" s="170"/>
      <c r="E84" s="170"/>
      <c r="F84" s="170"/>
      <c r="G84" s="171"/>
      <c r="H84" s="41">
        <f>ROUND(((5/30)/12)*2%,4)</f>
        <v>2.9999999999999997E-4</v>
      </c>
      <c r="I84" s="54">
        <f t="shared" si="2"/>
        <v>1.2</v>
      </c>
      <c r="K84" s="95"/>
    </row>
    <row r="85" spans="1:12" ht="15.75" customHeight="1">
      <c r="A85" s="39" t="s">
        <v>31</v>
      </c>
      <c r="B85" s="169" t="s">
        <v>111</v>
      </c>
      <c r="C85" s="170"/>
      <c r="D85" s="170"/>
      <c r="E85" s="170"/>
      <c r="F85" s="170"/>
      <c r="G85" s="171"/>
      <c r="H85" s="41">
        <f>ROUND(((15/30)/12)*8%,4)</f>
        <v>3.3E-3</v>
      </c>
      <c r="I85" s="54">
        <f t="shared" si="2"/>
        <v>13.19</v>
      </c>
    </row>
    <row r="86" spans="1:12" ht="15.75" customHeight="1">
      <c r="A86" s="39" t="s">
        <v>52</v>
      </c>
      <c r="B86" s="169" t="s">
        <v>112</v>
      </c>
      <c r="C86" s="170"/>
      <c r="D86" s="170"/>
      <c r="E86" s="170"/>
      <c r="F86" s="170"/>
      <c r="G86" s="171"/>
      <c r="H86" s="41">
        <f>ROUND(((1+1/3)/12*4/12)*2%,4)</f>
        <v>6.9999999999999999E-4</v>
      </c>
      <c r="I86" s="54">
        <f t="shared" si="2"/>
        <v>2.8</v>
      </c>
    </row>
    <row r="87" spans="1:12" ht="15.75" customHeight="1">
      <c r="A87" s="45" t="s">
        <v>54</v>
      </c>
      <c r="B87" s="191" t="s">
        <v>113</v>
      </c>
      <c r="C87" s="170"/>
      <c r="D87" s="170"/>
      <c r="E87" s="170"/>
      <c r="F87" s="170"/>
      <c r="G87" s="171"/>
      <c r="H87" s="57">
        <v>0</v>
      </c>
      <c r="I87" s="54">
        <f t="shared" si="2"/>
        <v>0</v>
      </c>
    </row>
    <row r="88" spans="1:12" ht="15.75" customHeight="1">
      <c r="A88" s="172" t="s">
        <v>114</v>
      </c>
      <c r="B88" s="170"/>
      <c r="C88" s="170"/>
      <c r="D88" s="170"/>
      <c r="E88" s="170"/>
      <c r="F88" s="170"/>
      <c r="G88" s="171"/>
      <c r="H88" s="42">
        <f>SUM(H82:H87)</f>
        <v>1.9199999999999998E-2</v>
      </c>
      <c r="I88" s="53">
        <f>SUM(I82:I87)</f>
        <v>76.72999999999999</v>
      </c>
    </row>
    <row r="89" spans="1:12" ht="15.75" customHeight="1">
      <c r="A89" s="188"/>
      <c r="B89" s="170"/>
      <c r="C89" s="170"/>
      <c r="D89" s="170"/>
      <c r="E89" s="170"/>
      <c r="F89" s="170"/>
      <c r="G89" s="170"/>
      <c r="H89" s="170"/>
      <c r="I89" s="171"/>
    </row>
    <row r="90" spans="1:12" ht="15.75" customHeight="1">
      <c r="A90" s="190" t="s">
        <v>115</v>
      </c>
      <c r="B90" s="170"/>
      <c r="C90" s="170"/>
      <c r="D90" s="170"/>
      <c r="E90" s="170"/>
      <c r="F90" s="170"/>
      <c r="G90" s="171"/>
      <c r="H90" s="58" t="s">
        <v>46</v>
      </c>
      <c r="I90" s="58" t="s">
        <v>47</v>
      </c>
    </row>
    <row r="91" spans="1:12" ht="15.75" customHeight="1">
      <c r="A91" s="45" t="s">
        <v>23</v>
      </c>
      <c r="B91" s="191" t="s">
        <v>116</v>
      </c>
      <c r="C91" s="170"/>
      <c r="D91" s="170"/>
      <c r="E91" s="170"/>
      <c r="F91" s="170"/>
      <c r="G91" s="171"/>
      <c r="H91" s="57">
        <v>0</v>
      </c>
      <c r="I91" s="74">
        <f>I31*H91</f>
        <v>0</v>
      </c>
    </row>
    <row r="92" spans="1:12" ht="15.75" customHeight="1">
      <c r="A92" s="190" t="s">
        <v>117</v>
      </c>
      <c r="B92" s="170"/>
      <c r="C92" s="170"/>
      <c r="D92" s="170"/>
      <c r="E92" s="170"/>
      <c r="F92" s="170"/>
      <c r="G92" s="171"/>
      <c r="H92" s="59">
        <f>H91</f>
        <v>0</v>
      </c>
      <c r="I92" s="75">
        <f>I91</f>
        <v>0</v>
      </c>
    </row>
    <row r="93" spans="1:12" ht="15.75" customHeight="1">
      <c r="A93" s="188"/>
      <c r="B93" s="170"/>
      <c r="C93" s="170"/>
      <c r="D93" s="170"/>
      <c r="E93" s="170"/>
      <c r="F93" s="170"/>
      <c r="G93" s="170"/>
      <c r="H93" s="170"/>
      <c r="I93" s="171"/>
    </row>
    <row r="94" spans="1:12" ht="15.75" customHeight="1">
      <c r="A94" s="172" t="s">
        <v>118</v>
      </c>
      <c r="B94" s="170"/>
      <c r="C94" s="170"/>
      <c r="D94" s="170"/>
      <c r="E94" s="170"/>
      <c r="F94" s="170"/>
      <c r="G94" s="170"/>
      <c r="H94" s="170"/>
      <c r="I94" s="171"/>
    </row>
    <row r="95" spans="1:12" ht="15.75" customHeight="1">
      <c r="A95" s="172" t="s">
        <v>119</v>
      </c>
      <c r="B95" s="170"/>
      <c r="C95" s="170"/>
      <c r="D95" s="170"/>
      <c r="E95" s="170"/>
      <c r="F95" s="170"/>
      <c r="G95" s="170"/>
      <c r="H95" s="171"/>
      <c r="I95" s="38" t="s">
        <v>47</v>
      </c>
    </row>
    <row r="96" spans="1:12" ht="15.75" customHeight="1">
      <c r="A96" s="39" t="s">
        <v>120</v>
      </c>
      <c r="B96" s="192" t="s">
        <v>121</v>
      </c>
      <c r="C96" s="170"/>
      <c r="D96" s="170"/>
      <c r="E96" s="170"/>
      <c r="F96" s="170"/>
      <c r="G96" s="170"/>
      <c r="H96" s="171"/>
      <c r="I96" s="54">
        <f>I88</f>
        <v>76.72999999999999</v>
      </c>
    </row>
    <row r="97" spans="1:9" ht="15.75" customHeight="1">
      <c r="A97" s="45" t="s">
        <v>122</v>
      </c>
      <c r="B97" s="187" t="s">
        <v>123</v>
      </c>
      <c r="C97" s="170"/>
      <c r="D97" s="170"/>
      <c r="E97" s="170"/>
      <c r="F97" s="170"/>
      <c r="G97" s="170"/>
      <c r="H97" s="171"/>
      <c r="I97" s="74">
        <f>I92</f>
        <v>0</v>
      </c>
    </row>
    <row r="98" spans="1:9" ht="15.75" customHeight="1">
      <c r="A98" s="172" t="s">
        <v>124</v>
      </c>
      <c r="B98" s="170"/>
      <c r="C98" s="170"/>
      <c r="D98" s="170"/>
      <c r="E98" s="170"/>
      <c r="F98" s="170"/>
      <c r="G98" s="170"/>
      <c r="H98" s="171"/>
      <c r="I98" s="53">
        <f>SUM(I96:I97)</f>
        <v>76.72999999999999</v>
      </c>
    </row>
    <row r="99" spans="1:9" ht="15.75" customHeight="1">
      <c r="A99" s="188"/>
      <c r="B99" s="170"/>
      <c r="C99" s="170"/>
      <c r="D99" s="170"/>
      <c r="E99" s="170"/>
      <c r="F99" s="170"/>
      <c r="G99" s="170"/>
      <c r="H99" s="170"/>
      <c r="I99" s="171"/>
    </row>
    <row r="100" spans="1:9" ht="15.75" customHeight="1">
      <c r="A100" s="172" t="s">
        <v>125</v>
      </c>
      <c r="B100" s="170"/>
      <c r="C100" s="170"/>
      <c r="D100" s="170"/>
      <c r="E100" s="170"/>
      <c r="F100" s="170"/>
      <c r="G100" s="170"/>
      <c r="H100" s="170"/>
      <c r="I100" s="171"/>
    </row>
    <row r="101" spans="1:9" ht="15.75" customHeight="1">
      <c r="A101" s="38">
        <v>5</v>
      </c>
      <c r="B101" s="172" t="s">
        <v>126</v>
      </c>
      <c r="C101" s="170"/>
      <c r="D101" s="170"/>
      <c r="E101" s="170"/>
      <c r="F101" s="170"/>
      <c r="G101" s="171"/>
      <c r="H101" s="38"/>
      <c r="I101" s="38" t="s">
        <v>47</v>
      </c>
    </row>
    <row r="102" spans="1:9" ht="15.75" customHeight="1">
      <c r="A102" s="60" t="s">
        <v>23</v>
      </c>
      <c r="B102" s="189" t="s">
        <v>127</v>
      </c>
      <c r="C102" s="170"/>
      <c r="D102" s="170"/>
      <c r="E102" s="170"/>
      <c r="F102" s="170"/>
      <c r="G102" s="171"/>
      <c r="H102" s="61" t="s">
        <v>81</v>
      </c>
      <c r="I102" s="54">
        <v>0</v>
      </c>
    </row>
    <row r="103" spans="1:9" ht="15.75" customHeight="1">
      <c r="A103" s="60" t="s">
        <v>25</v>
      </c>
      <c r="B103" s="189" t="s">
        <v>128</v>
      </c>
      <c r="C103" s="170"/>
      <c r="D103" s="170"/>
      <c r="E103" s="170"/>
      <c r="F103" s="170"/>
      <c r="G103" s="171"/>
      <c r="H103" s="61" t="s">
        <v>81</v>
      </c>
      <c r="I103" s="54">
        <v>0</v>
      </c>
    </row>
    <row r="104" spans="1:9" ht="15.75" customHeight="1">
      <c r="A104" s="60" t="s">
        <v>28</v>
      </c>
      <c r="B104" s="189" t="s">
        <v>129</v>
      </c>
      <c r="C104" s="170"/>
      <c r="D104" s="170"/>
      <c r="E104" s="170"/>
      <c r="F104" s="170"/>
      <c r="G104" s="171"/>
      <c r="H104" s="61" t="s">
        <v>81</v>
      </c>
      <c r="I104" s="54">
        <f>UNIFORMES!F14</f>
        <v>108.075</v>
      </c>
    </row>
    <row r="105" spans="1:9" ht="15.75" customHeight="1">
      <c r="A105" s="60" t="s">
        <v>31</v>
      </c>
      <c r="B105" s="189" t="s">
        <v>130</v>
      </c>
      <c r="C105" s="170"/>
      <c r="D105" s="170"/>
      <c r="E105" s="170"/>
      <c r="F105" s="170"/>
      <c r="G105" s="171"/>
      <c r="H105" s="62" t="s">
        <v>81</v>
      </c>
      <c r="I105" s="54">
        <v>0</v>
      </c>
    </row>
    <row r="106" spans="1:9" ht="15.75" customHeight="1">
      <c r="A106" s="172" t="s">
        <v>131</v>
      </c>
      <c r="B106" s="170"/>
      <c r="C106" s="170"/>
      <c r="D106" s="170"/>
      <c r="E106" s="170"/>
      <c r="F106" s="170"/>
      <c r="G106" s="171"/>
      <c r="H106" s="42" t="s">
        <v>81</v>
      </c>
      <c r="I106" s="53">
        <f>SUM(I102:I105)</f>
        <v>108.075</v>
      </c>
    </row>
    <row r="107" spans="1:9" ht="15.75" customHeight="1">
      <c r="A107" s="173" t="s">
        <v>132</v>
      </c>
      <c r="B107" s="174"/>
      <c r="C107" s="174"/>
      <c r="D107" s="174"/>
      <c r="E107" s="174"/>
      <c r="F107" s="174"/>
      <c r="G107" s="185" t="s">
        <v>63</v>
      </c>
      <c r="H107" s="170"/>
      <c r="I107" s="55">
        <f>I31</f>
        <v>1879.18</v>
      </c>
    </row>
    <row r="108" spans="1:9" ht="15.75" customHeight="1">
      <c r="A108" s="175"/>
      <c r="B108" s="173"/>
      <c r="C108" s="173"/>
      <c r="D108" s="173"/>
      <c r="E108" s="173"/>
      <c r="F108" s="177"/>
      <c r="G108" s="185" t="s">
        <v>95</v>
      </c>
      <c r="H108" s="170"/>
      <c r="I108" s="55">
        <f>I64</f>
        <v>1854.0900000000001</v>
      </c>
    </row>
    <row r="109" spans="1:9" ht="15.75" customHeight="1">
      <c r="A109" s="175"/>
      <c r="B109" s="173"/>
      <c r="C109" s="173"/>
      <c r="D109" s="173"/>
      <c r="E109" s="173"/>
      <c r="F109" s="177"/>
      <c r="G109" s="185" t="s">
        <v>105</v>
      </c>
      <c r="H109" s="170"/>
      <c r="I109" s="55">
        <f>I75</f>
        <v>262.83</v>
      </c>
    </row>
    <row r="110" spans="1:9" ht="15.75" customHeight="1">
      <c r="A110" s="175"/>
      <c r="B110" s="173"/>
      <c r="C110" s="173"/>
      <c r="D110" s="173"/>
      <c r="E110" s="173"/>
      <c r="F110" s="177"/>
      <c r="G110" s="185" t="s">
        <v>133</v>
      </c>
      <c r="H110" s="170"/>
      <c r="I110" s="55">
        <f>I98</f>
        <v>76.72999999999999</v>
      </c>
    </row>
    <row r="111" spans="1:9" ht="15.75" customHeight="1">
      <c r="A111" s="175"/>
      <c r="B111" s="173"/>
      <c r="C111" s="173"/>
      <c r="D111" s="173"/>
      <c r="E111" s="173"/>
      <c r="F111" s="177"/>
      <c r="G111" s="185" t="s">
        <v>134</v>
      </c>
      <c r="H111" s="170"/>
      <c r="I111" s="55">
        <f>I106</f>
        <v>108.075</v>
      </c>
    </row>
    <row r="112" spans="1:9" ht="15.75" customHeight="1">
      <c r="A112" s="175"/>
      <c r="B112" s="177"/>
      <c r="C112" s="177"/>
      <c r="D112" s="177"/>
      <c r="E112" s="177"/>
      <c r="F112" s="177"/>
      <c r="G112" s="186" t="s">
        <v>65</v>
      </c>
      <c r="H112" s="170"/>
      <c r="I112" s="56">
        <f>SUM(I107:I111)</f>
        <v>4180.9050000000007</v>
      </c>
    </row>
    <row r="113" spans="1:9" ht="15.75" customHeight="1">
      <c r="A113" s="172" t="s">
        <v>135</v>
      </c>
      <c r="B113" s="170"/>
      <c r="C113" s="170"/>
      <c r="D113" s="170"/>
      <c r="E113" s="170"/>
      <c r="F113" s="170"/>
      <c r="G113" s="170"/>
      <c r="H113" s="170"/>
      <c r="I113" s="171"/>
    </row>
    <row r="114" spans="1:9" ht="15.75" customHeight="1">
      <c r="A114" s="38">
        <v>6</v>
      </c>
      <c r="B114" s="172" t="s">
        <v>136</v>
      </c>
      <c r="C114" s="170"/>
      <c r="D114" s="170"/>
      <c r="E114" s="170"/>
      <c r="F114" s="170"/>
      <c r="G114" s="171"/>
      <c r="H114" s="38" t="s">
        <v>46</v>
      </c>
      <c r="I114" s="38" t="s">
        <v>47</v>
      </c>
    </row>
    <row r="115" spans="1:9" ht="15.75" customHeight="1">
      <c r="A115" s="39" t="s">
        <v>23</v>
      </c>
      <c r="B115" s="169" t="s">
        <v>137</v>
      </c>
      <c r="C115" s="170"/>
      <c r="D115" s="170"/>
      <c r="E115" s="170"/>
      <c r="F115" s="170"/>
      <c r="G115" s="171"/>
      <c r="H115" s="63">
        <v>0.05</v>
      </c>
      <c r="I115" s="54">
        <f>ROUND(H115*I112,2)</f>
        <v>209.05</v>
      </c>
    </row>
    <row r="116" spans="1:9" ht="15.75" customHeight="1">
      <c r="A116" s="39" t="s">
        <v>25</v>
      </c>
      <c r="B116" s="169" t="s">
        <v>138</v>
      </c>
      <c r="C116" s="170"/>
      <c r="D116" s="170"/>
      <c r="E116" s="170"/>
      <c r="F116" s="170"/>
      <c r="G116" s="171"/>
      <c r="H116" s="63">
        <v>0.1</v>
      </c>
      <c r="I116" s="54">
        <f>ROUND(H116*(I112+I115),2)</f>
        <v>439</v>
      </c>
    </row>
    <row r="117" spans="1:9" ht="15.75" customHeight="1">
      <c r="A117" s="39" t="s">
        <v>28</v>
      </c>
      <c r="B117" s="182" t="s">
        <v>139</v>
      </c>
      <c r="C117" s="170"/>
      <c r="D117" s="170"/>
      <c r="E117" s="170"/>
      <c r="F117" s="170"/>
      <c r="G117" s="171"/>
      <c r="H117" s="41"/>
      <c r="I117" s="76"/>
    </row>
    <row r="118" spans="1:9" ht="15.75" customHeight="1">
      <c r="A118" s="39" t="s">
        <v>140</v>
      </c>
      <c r="B118" s="169" t="s">
        <v>141</v>
      </c>
      <c r="C118" s="170"/>
      <c r="D118" s="170"/>
      <c r="E118" s="170"/>
      <c r="F118" s="170"/>
      <c r="G118" s="171"/>
      <c r="H118" s="63">
        <v>1.6500000000000001E-2</v>
      </c>
      <c r="I118" s="54">
        <f t="shared" ref="I118:I120" si="3">ROUND($I$128*H118,2)</f>
        <v>92.92</v>
      </c>
    </row>
    <row r="119" spans="1:9" ht="15.75" customHeight="1">
      <c r="A119" s="39" t="s">
        <v>142</v>
      </c>
      <c r="B119" s="169" t="s">
        <v>143</v>
      </c>
      <c r="C119" s="170"/>
      <c r="D119" s="170"/>
      <c r="E119" s="170"/>
      <c r="F119" s="170"/>
      <c r="G119" s="171"/>
      <c r="H119" s="64">
        <v>7.5999999999999998E-2</v>
      </c>
      <c r="I119" s="54">
        <f t="shared" si="3"/>
        <v>427.99</v>
      </c>
    </row>
    <row r="120" spans="1:9" ht="15.75" customHeight="1">
      <c r="A120" s="39" t="s">
        <v>144</v>
      </c>
      <c r="B120" s="169" t="s">
        <v>145</v>
      </c>
      <c r="C120" s="170"/>
      <c r="D120" s="170"/>
      <c r="E120" s="170"/>
      <c r="F120" s="170"/>
      <c r="G120" s="171"/>
      <c r="H120" s="65">
        <v>0.05</v>
      </c>
      <c r="I120" s="54">
        <f t="shared" si="3"/>
        <v>281.57</v>
      </c>
    </row>
    <row r="121" spans="1:9" ht="15.75" customHeight="1">
      <c r="A121" s="172" t="s">
        <v>146</v>
      </c>
      <c r="B121" s="170"/>
      <c r="C121" s="170"/>
      <c r="D121" s="170"/>
      <c r="E121" s="170"/>
      <c r="F121" s="170"/>
      <c r="G121" s="171"/>
      <c r="H121" s="66">
        <f>SUM(H115:H120)</f>
        <v>0.29250000000000004</v>
      </c>
      <c r="I121" s="53">
        <f>SUM(I115:I120)</f>
        <v>1450.53</v>
      </c>
    </row>
    <row r="122" spans="1:9" ht="15.75" customHeight="1">
      <c r="A122" s="35"/>
      <c r="B122" s="183"/>
      <c r="C122" s="183"/>
      <c r="D122" s="183"/>
      <c r="E122" s="183"/>
      <c r="F122" s="183"/>
      <c r="G122" s="183"/>
      <c r="H122" s="183"/>
      <c r="I122" s="184"/>
    </row>
    <row r="123" spans="1:9" ht="15.75" customHeight="1">
      <c r="A123" s="67" t="s">
        <v>147</v>
      </c>
      <c r="B123" s="181" t="s">
        <v>148</v>
      </c>
      <c r="C123" s="181"/>
      <c r="D123" s="181"/>
      <c r="E123" s="181"/>
      <c r="F123" s="181"/>
      <c r="G123" s="181"/>
      <c r="H123" s="69">
        <f>SUM(H118+H119+H120)</f>
        <v>0.14250000000000002</v>
      </c>
      <c r="I123" s="77"/>
    </row>
    <row r="124" spans="1:9" ht="15.75" customHeight="1">
      <c r="A124" s="67"/>
      <c r="B124" s="181">
        <v>100</v>
      </c>
      <c r="C124" s="181"/>
      <c r="D124" s="181"/>
      <c r="E124" s="181"/>
      <c r="F124" s="181"/>
      <c r="G124" s="181"/>
      <c r="H124" s="69"/>
      <c r="I124" s="77"/>
    </row>
    <row r="125" spans="1:9" ht="15.75" customHeight="1">
      <c r="A125" s="70"/>
      <c r="B125" s="68"/>
      <c r="C125" s="68"/>
      <c r="D125" s="68"/>
      <c r="E125" s="68"/>
      <c r="F125" s="68"/>
      <c r="G125" s="68"/>
      <c r="H125" s="69"/>
      <c r="I125" s="77"/>
    </row>
    <row r="126" spans="1:9" ht="15.75" customHeight="1">
      <c r="A126" s="67" t="s">
        <v>149</v>
      </c>
      <c r="B126" s="181" t="s">
        <v>150</v>
      </c>
      <c r="C126" s="181"/>
      <c r="D126" s="181"/>
      <c r="E126" s="181"/>
      <c r="F126" s="181"/>
      <c r="G126" s="181"/>
      <c r="H126" s="69"/>
      <c r="I126" s="77">
        <f>I112+I115+I116</f>
        <v>4828.9550000000008</v>
      </c>
    </row>
    <row r="127" spans="1:9" ht="15.75" customHeight="1">
      <c r="A127" s="67"/>
      <c r="B127" s="68"/>
      <c r="C127" s="68"/>
      <c r="D127" s="68"/>
      <c r="E127" s="68"/>
      <c r="F127" s="68"/>
      <c r="G127" s="68"/>
      <c r="H127" s="69"/>
      <c r="I127" s="77"/>
    </row>
    <row r="128" spans="1:9" ht="15.75" customHeight="1">
      <c r="A128" s="67" t="s">
        <v>151</v>
      </c>
      <c r="B128" s="181" t="s">
        <v>152</v>
      </c>
      <c r="C128" s="181"/>
      <c r="D128" s="181"/>
      <c r="E128" s="181"/>
      <c r="F128" s="181"/>
      <c r="G128" s="181"/>
      <c r="H128" s="69"/>
      <c r="I128" s="77">
        <f>ROUND(I126/(1-H123),2)</f>
        <v>5631.43</v>
      </c>
    </row>
    <row r="129" spans="1:9" ht="15.75" customHeight="1">
      <c r="A129" s="67"/>
      <c r="B129" s="68"/>
      <c r="C129" s="68"/>
      <c r="D129" s="68"/>
      <c r="E129" s="68"/>
      <c r="F129" s="68"/>
      <c r="G129" s="68"/>
      <c r="H129" s="69"/>
      <c r="I129" s="77"/>
    </row>
    <row r="130" spans="1:9" ht="15.75" customHeight="1">
      <c r="A130" s="67"/>
      <c r="B130" s="181" t="s">
        <v>153</v>
      </c>
      <c r="C130" s="181"/>
      <c r="D130" s="181"/>
      <c r="E130" s="181"/>
      <c r="F130" s="181"/>
      <c r="G130" s="181"/>
      <c r="H130" s="69"/>
      <c r="I130" s="77">
        <f>I128-I126</f>
        <v>802.47499999999945</v>
      </c>
    </row>
    <row r="131" spans="1:9" ht="15.75" customHeight="1">
      <c r="A131" s="35"/>
      <c r="B131" s="80"/>
      <c r="C131" s="80"/>
      <c r="D131" s="80"/>
      <c r="E131" s="80"/>
      <c r="F131" s="80"/>
      <c r="G131" s="80"/>
      <c r="H131" s="80"/>
      <c r="I131" s="83"/>
    </row>
    <row r="132" spans="1:9" ht="15.75" customHeight="1">
      <c r="A132" s="172" t="s">
        <v>154</v>
      </c>
      <c r="B132" s="170"/>
      <c r="C132" s="170"/>
      <c r="D132" s="170"/>
      <c r="E132" s="170"/>
      <c r="F132" s="170"/>
      <c r="G132" s="170"/>
      <c r="H132" s="170"/>
      <c r="I132" s="171"/>
    </row>
    <row r="133" spans="1:9" ht="15.75" customHeight="1">
      <c r="A133" s="172" t="s">
        <v>155</v>
      </c>
      <c r="B133" s="170"/>
      <c r="C133" s="170"/>
      <c r="D133" s="170"/>
      <c r="E133" s="170"/>
      <c r="F133" s="170"/>
      <c r="G133" s="170"/>
      <c r="H133" s="171"/>
      <c r="I133" s="38" t="s">
        <v>47</v>
      </c>
    </row>
    <row r="134" spans="1:9" ht="15.75" customHeight="1">
      <c r="A134" s="34" t="s">
        <v>23</v>
      </c>
      <c r="B134" s="169" t="str">
        <f>A23</f>
        <v>MÓDULO 1 - COMPOSIÇÃO DA REMUNERAÇÃO</v>
      </c>
      <c r="C134" s="170"/>
      <c r="D134" s="170"/>
      <c r="E134" s="170"/>
      <c r="F134" s="170"/>
      <c r="G134" s="170"/>
      <c r="H134" s="171"/>
      <c r="I134" s="87">
        <f>I31</f>
        <v>1879.18</v>
      </c>
    </row>
    <row r="135" spans="1:9" ht="15.75" customHeight="1">
      <c r="A135" s="34" t="s">
        <v>25</v>
      </c>
      <c r="B135" s="169" t="str">
        <f>A33</f>
        <v>MÓDULO 2 – ENCARGOS E BENEFÍCIOS ANUAIS, MENSAIS E DIÁRIOS</v>
      </c>
      <c r="C135" s="170"/>
      <c r="D135" s="170"/>
      <c r="E135" s="170"/>
      <c r="F135" s="170"/>
      <c r="G135" s="170"/>
      <c r="H135" s="171"/>
      <c r="I135" s="87">
        <f>I64</f>
        <v>1854.0900000000001</v>
      </c>
    </row>
    <row r="136" spans="1:9" ht="15.75" customHeight="1">
      <c r="A136" s="34" t="s">
        <v>28</v>
      </c>
      <c r="B136" s="169" t="str">
        <f>A68</f>
        <v>MÓDULO 3 – PROVISÃO PARA RESCISÃO</v>
      </c>
      <c r="C136" s="170"/>
      <c r="D136" s="170"/>
      <c r="E136" s="170"/>
      <c r="F136" s="170"/>
      <c r="G136" s="170"/>
      <c r="H136" s="171"/>
      <c r="I136" s="87">
        <f>I75</f>
        <v>262.83</v>
      </c>
    </row>
    <row r="137" spans="1:9" ht="15.75" customHeight="1">
      <c r="A137" s="34" t="s">
        <v>31</v>
      </c>
      <c r="B137" s="169" t="str">
        <f>A80</f>
        <v>MÓDULO 4 – CUSTO DE REPOSIÇÃO DO PROFISSIONAL AUSENTE</v>
      </c>
      <c r="C137" s="170"/>
      <c r="D137" s="170"/>
      <c r="E137" s="170"/>
      <c r="F137" s="170"/>
      <c r="G137" s="170"/>
      <c r="H137" s="171"/>
      <c r="I137" s="87">
        <f>I98</f>
        <v>76.72999999999999</v>
      </c>
    </row>
    <row r="138" spans="1:9" ht="15.75" customHeight="1">
      <c r="A138" s="34" t="s">
        <v>52</v>
      </c>
      <c r="B138" s="169" t="str">
        <f>A100</f>
        <v>MÓDULO 5 – INSUMOS DIVERSOS</v>
      </c>
      <c r="C138" s="170"/>
      <c r="D138" s="170"/>
      <c r="E138" s="170"/>
      <c r="F138" s="170"/>
      <c r="G138" s="170"/>
      <c r="H138" s="171"/>
      <c r="I138" s="87">
        <f>I106</f>
        <v>108.075</v>
      </c>
    </row>
    <row r="139" spans="1:9" ht="15.75" customHeight="1">
      <c r="A139" s="172" t="s">
        <v>156</v>
      </c>
      <c r="B139" s="170"/>
      <c r="C139" s="170"/>
      <c r="D139" s="170"/>
      <c r="E139" s="170"/>
      <c r="F139" s="170"/>
      <c r="G139" s="170"/>
      <c r="H139" s="171"/>
      <c r="I139" s="53">
        <f>SUM(I134:I138)</f>
        <v>4180.9050000000007</v>
      </c>
    </row>
    <row r="140" spans="1:9" ht="15.75" customHeight="1">
      <c r="A140" s="34" t="s">
        <v>54</v>
      </c>
      <c r="B140" s="169" t="str">
        <f>A113</f>
        <v>MÓDULO 6 – CUSTOS INDIRETOS, TRIBUTOS E LUCRO</v>
      </c>
      <c r="C140" s="170"/>
      <c r="D140" s="170"/>
      <c r="E140" s="170"/>
      <c r="F140" s="170"/>
      <c r="G140" s="170"/>
      <c r="H140" s="171"/>
      <c r="I140" s="87">
        <f>I121</f>
        <v>1450.53</v>
      </c>
    </row>
    <row r="141" spans="1:9" ht="15.75" customHeight="1">
      <c r="A141" s="172" t="s">
        <v>157</v>
      </c>
      <c r="B141" s="170"/>
      <c r="C141" s="170"/>
      <c r="D141" s="170"/>
      <c r="E141" s="170"/>
      <c r="F141" s="170"/>
      <c r="G141" s="170"/>
      <c r="H141" s="171"/>
      <c r="I141" s="53">
        <f>SUM(I139:I140)</f>
        <v>5631.4350000000004</v>
      </c>
    </row>
    <row r="142" spans="1:9" ht="15.75" customHeight="1">
      <c r="I142" s="86"/>
    </row>
    <row r="143" spans="1:9" ht="15.75" customHeight="1"/>
    <row r="144" spans="1:9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45">
    <mergeCell ref="A1:I1"/>
    <mergeCell ref="A3:I3"/>
    <mergeCell ref="A4:I4"/>
    <mergeCell ref="A5:G5"/>
    <mergeCell ref="H5:I5"/>
    <mergeCell ref="A6:I6"/>
    <mergeCell ref="A7:I7"/>
    <mergeCell ref="B8:H8"/>
    <mergeCell ref="B9:H9"/>
    <mergeCell ref="B10:H10"/>
    <mergeCell ref="B11:H11"/>
    <mergeCell ref="A12:I12"/>
    <mergeCell ref="A13:I13"/>
    <mergeCell ref="A14:B14"/>
    <mergeCell ref="C14:D14"/>
    <mergeCell ref="E14:I14"/>
    <mergeCell ref="A15:B15"/>
    <mergeCell ref="C15:D15"/>
    <mergeCell ref="E15:I15"/>
    <mergeCell ref="A16:I16"/>
    <mergeCell ref="B17:H17"/>
    <mergeCell ref="B18:H18"/>
    <mergeCell ref="B19:H19"/>
    <mergeCell ref="B20:H20"/>
    <mergeCell ref="B21:H21"/>
    <mergeCell ref="A22:I22"/>
    <mergeCell ref="A23:I23"/>
    <mergeCell ref="B24:G24"/>
    <mergeCell ref="B25:G25"/>
    <mergeCell ref="B26:G26"/>
    <mergeCell ref="B27:G27"/>
    <mergeCell ref="B28:G28"/>
    <mergeCell ref="B29:G29"/>
    <mergeCell ref="B30:G30"/>
    <mergeCell ref="A31:H31"/>
    <mergeCell ref="A32:I32"/>
    <mergeCell ref="A33:I33"/>
    <mergeCell ref="A34:G34"/>
    <mergeCell ref="B35:G35"/>
    <mergeCell ref="B36:G36"/>
    <mergeCell ref="A37:G37"/>
    <mergeCell ref="G38:H38"/>
    <mergeCell ref="G39:H39"/>
    <mergeCell ref="G40:H40"/>
    <mergeCell ref="A41:G41"/>
    <mergeCell ref="B42:G42"/>
    <mergeCell ref="B43:G43"/>
    <mergeCell ref="B44:G44"/>
    <mergeCell ref="B45:G45"/>
    <mergeCell ref="B46:G46"/>
    <mergeCell ref="B47:G47"/>
    <mergeCell ref="B48:G48"/>
    <mergeCell ref="B49:G49"/>
    <mergeCell ref="A50:G50"/>
    <mergeCell ref="A51:I51"/>
    <mergeCell ref="A52:G52"/>
    <mergeCell ref="B53:G53"/>
    <mergeCell ref="B54:G54"/>
    <mergeCell ref="B55:G55"/>
    <mergeCell ref="B56:G56"/>
    <mergeCell ref="A57:H57"/>
    <mergeCell ref="A58:I58"/>
    <mergeCell ref="A59:I59"/>
    <mergeCell ref="A60:H60"/>
    <mergeCell ref="B61:H61"/>
    <mergeCell ref="B62:H62"/>
    <mergeCell ref="B63:H63"/>
    <mergeCell ref="A64:H64"/>
    <mergeCell ref="G65:H65"/>
    <mergeCell ref="G66:H66"/>
    <mergeCell ref="G67:H67"/>
    <mergeCell ref="A68:I68"/>
    <mergeCell ref="B69:G69"/>
    <mergeCell ref="B70:G70"/>
    <mergeCell ref="B71:G71"/>
    <mergeCell ref="B72:G72"/>
    <mergeCell ref="B73:G73"/>
    <mergeCell ref="B74:G74"/>
    <mergeCell ref="A75:G75"/>
    <mergeCell ref="G76:H76"/>
    <mergeCell ref="G77:H77"/>
    <mergeCell ref="G78:H78"/>
    <mergeCell ref="G79:H79"/>
    <mergeCell ref="A80:I80"/>
    <mergeCell ref="A81:G81"/>
    <mergeCell ref="B82:G82"/>
    <mergeCell ref="B83:G83"/>
    <mergeCell ref="B84:G84"/>
    <mergeCell ref="B85:G85"/>
    <mergeCell ref="B86:G86"/>
    <mergeCell ref="B87:G87"/>
    <mergeCell ref="A88:G88"/>
    <mergeCell ref="A89:I89"/>
    <mergeCell ref="A90:G90"/>
    <mergeCell ref="B91:G91"/>
    <mergeCell ref="A92:G92"/>
    <mergeCell ref="A93:I93"/>
    <mergeCell ref="A94:I94"/>
    <mergeCell ref="A95:H95"/>
    <mergeCell ref="B96:H96"/>
    <mergeCell ref="B97:H97"/>
    <mergeCell ref="A98:H98"/>
    <mergeCell ref="A99:I99"/>
    <mergeCell ref="A100:I100"/>
    <mergeCell ref="B101:G101"/>
    <mergeCell ref="B102:G102"/>
    <mergeCell ref="B103:G103"/>
    <mergeCell ref="B104:G104"/>
    <mergeCell ref="B105:G105"/>
    <mergeCell ref="A121:G121"/>
    <mergeCell ref="B122:I122"/>
    <mergeCell ref="B123:G123"/>
    <mergeCell ref="A106:G106"/>
    <mergeCell ref="G107:H107"/>
    <mergeCell ref="G108:H108"/>
    <mergeCell ref="G109:H109"/>
    <mergeCell ref="G110:H110"/>
    <mergeCell ref="G111:H111"/>
    <mergeCell ref="G112:H112"/>
    <mergeCell ref="A113:I113"/>
    <mergeCell ref="B114:G114"/>
    <mergeCell ref="B137:H137"/>
    <mergeCell ref="B138:H138"/>
    <mergeCell ref="A139:H139"/>
    <mergeCell ref="B140:H140"/>
    <mergeCell ref="A141:H141"/>
    <mergeCell ref="A38:F40"/>
    <mergeCell ref="A65:F67"/>
    <mergeCell ref="A76:F79"/>
    <mergeCell ref="A107:F112"/>
    <mergeCell ref="B124:G124"/>
    <mergeCell ref="B126:G126"/>
    <mergeCell ref="B128:G128"/>
    <mergeCell ref="B130:G130"/>
    <mergeCell ref="A132:I132"/>
    <mergeCell ref="A133:H133"/>
    <mergeCell ref="B134:H134"/>
    <mergeCell ref="B135:H135"/>
    <mergeCell ref="B136:H136"/>
    <mergeCell ref="B115:G115"/>
    <mergeCell ref="B116:G116"/>
    <mergeCell ref="B117:G117"/>
    <mergeCell ref="B118:G118"/>
    <mergeCell ref="B119:G119"/>
    <mergeCell ref="B120:G120"/>
  </mergeCells>
  <pageMargins left="0.31496062992126" right="0.31496062992126" top="0.31496062992126" bottom="0.31496062992126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214"/>
  <sheetViews>
    <sheetView view="pageBreakPreview" workbookViewId="0">
      <selection activeCell="D19" sqref="D19"/>
    </sheetView>
  </sheetViews>
  <sheetFormatPr defaultColWidth="14.42578125" defaultRowHeight="15"/>
  <cols>
    <col min="1" max="1" width="7.7109375" customWidth="1"/>
    <col min="2" max="2" width="42.140625" customWidth="1"/>
    <col min="3" max="3" width="11.85546875" customWidth="1"/>
    <col min="4" max="4" width="14.42578125" customWidth="1"/>
    <col min="5" max="5" width="13.28515625" customWidth="1"/>
    <col min="6" max="6" width="14" customWidth="1"/>
    <col min="7" max="26" width="10.42578125" customWidth="1"/>
  </cols>
  <sheetData>
    <row r="1" spans="1:26" ht="15.75">
      <c r="A1" s="209" t="s">
        <v>193</v>
      </c>
      <c r="B1" s="210"/>
      <c r="C1" s="210"/>
      <c r="D1" s="210"/>
      <c r="E1" s="210"/>
      <c r="F1" s="211"/>
    </row>
    <row r="3" spans="1:26">
      <c r="A3" s="212" t="s">
        <v>195</v>
      </c>
      <c r="B3" s="212"/>
      <c r="C3" s="212"/>
      <c r="D3" s="212"/>
      <c r="E3" s="212"/>
      <c r="F3" s="21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13" t="s">
        <v>224</v>
      </c>
      <c r="B4" s="212"/>
      <c r="C4" s="212"/>
      <c r="D4" s="212"/>
      <c r="E4" s="212"/>
      <c r="F4" s="21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6.25">
      <c r="A5" s="2" t="s">
        <v>1</v>
      </c>
      <c r="B5" s="2" t="s">
        <v>163</v>
      </c>
      <c r="C5" s="2" t="s">
        <v>164</v>
      </c>
      <c r="D5" s="3" t="s">
        <v>165</v>
      </c>
      <c r="E5" s="4" t="s">
        <v>166</v>
      </c>
      <c r="F5" s="2" t="s">
        <v>167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>
      <c r="A6" s="5">
        <v>1</v>
      </c>
      <c r="B6" s="124" t="s">
        <v>220</v>
      </c>
      <c r="C6" s="5" t="s">
        <v>196</v>
      </c>
      <c r="D6" s="5">
        <v>2</v>
      </c>
      <c r="E6" s="6">
        <v>89</v>
      </c>
      <c r="F6" s="6">
        <f t="shared" ref="F6" si="0">E6*D6</f>
        <v>178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116" customFormat="1" ht="25.5">
      <c r="A7" s="5">
        <v>2</v>
      </c>
      <c r="B7" s="124" t="s">
        <v>221</v>
      </c>
      <c r="C7" s="5" t="s">
        <v>196</v>
      </c>
      <c r="D7" s="5">
        <v>4</v>
      </c>
      <c r="E7" s="6">
        <v>49.99</v>
      </c>
      <c r="F7" s="6">
        <f t="shared" ref="F7:F12" si="1">E7*D7</f>
        <v>199.96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116" customFormat="1" ht="25.5">
      <c r="A8" s="5">
        <v>3</v>
      </c>
      <c r="B8" s="124" t="s">
        <v>222</v>
      </c>
      <c r="C8" s="5" t="s">
        <v>164</v>
      </c>
      <c r="D8" s="5">
        <v>4</v>
      </c>
      <c r="E8" s="6">
        <v>20.9</v>
      </c>
      <c r="F8" s="6">
        <f t="shared" si="1"/>
        <v>83.6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5">
        <v>4</v>
      </c>
      <c r="B9" s="124" t="s">
        <v>223</v>
      </c>
      <c r="C9" s="125" t="s">
        <v>164</v>
      </c>
      <c r="D9" s="5">
        <v>1</v>
      </c>
      <c r="E9" s="6">
        <v>49.99</v>
      </c>
      <c r="F9" s="6">
        <f t="shared" si="1"/>
        <v>49.99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116" customFormat="1" ht="25.5">
      <c r="A10" s="5">
        <v>5</v>
      </c>
      <c r="B10" s="124" t="s">
        <v>226</v>
      </c>
      <c r="C10" s="125" t="s">
        <v>170</v>
      </c>
      <c r="D10" s="5">
        <v>2</v>
      </c>
      <c r="E10" s="6">
        <v>8.02</v>
      </c>
      <c r="F10" s="6">
        <f t="shared" si="1"/>
        <v>16.04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116" customFormat="1" ht="38.25">
      <c r="A11" s="5">
        <v>6</v>
      </c>
      <c r="B11" s="124" t="s">
        <v>227</v>
      </c>
      <c r="C11" s="125" t="s">
        <v>170</v>
      </c>
      <c r="D11" s="5">
        <v>2</v>
      </c>
      <c r="E11" s="6">
        <v>48.18</v>
      </c>
      <c r="F11" s="6">
        <f t="shared" si="1"/>
        <v>96.36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5">
        <v>7</v>
      </c>
      <c r="B12" s="124" t="s">
        <v>225</v>
      </c>
      <c r="C12" s="125" t="s">
        <v>164</v>
      </c>
      <c r="D12" s="5">
        <v>1</v>
      </c>
      <c r="E12" s="6">
        <v>24.5</v>
      </c>
      <c r="F12" s="6">
        <f t="shared" si="1"/>
        <v>24.5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214" t="s">
        <v>176</v>
      </c>
      <c r="B13" s="214"/>
      <c r="C13" s="214"/>
      <c r="D13" s="214"/>
      <c r="E13" s="214"/>
      <c r="F13" s="7">
        <f>SUM(F6:F12)</f>
        <v>648.45000000000005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214" t="s">
        <v>194</v>
      </c>
      <c r="B14" s="214"/>
      <c r="C14" s="214"/>
      <c r="D14" s="214"/>
      <c r="E14" s="214"/>
      <c r="F14" s="7">
        <f>F13/6</f>
        <v>108.075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E15" s="8"/>
      <c r="F15" s="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E16" s="8"/>
      <c r="F16" s="8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5:26">
      <c r="E17" s="8"/>
      <c r="F17" s="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5:26">
      <c r="E18" s="8"/>
      <c r="F18" s="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5:26">
      <c r="E19" s="8"/>
      <c r="F19" s="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5:26">
      <c r="E20" s="8"/>
      <c r="F20" s="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5:26">
      <c r="E21" s="8"/>
      <c r="F21" s="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5:26">
      <c r="E22" s="8"/>
      <c r="F22" s="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5:26">
      <c r="E23" s="8"/>
      <c r="F23" s="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5:26">
      <c r="E24" s="8"/>
      <c r="F24" s="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5:26">
      <c r="E25" s="8"/>
      <c r="F25" s="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5:26">
      <c r="E26" s="8"/>
      <c r="F26" s="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5:26">
      <c r="E27" s="8"/>
      <c r="F27" s="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5:26">
      <c r="E28" s="8"/>
      <c r="F28" s="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5:26">
      <c r="E29" s="8"/>
      <c r="F29" s="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5:26">
      <c r="E30" s="8"/>
      <c r="F30" s="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5:26">
      <c r="E31" s="8"/>
      <c r="F31" s="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5:26">
      <c r="E32" s="8"/>
      <c r="F32" s="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5:26">
      <c r="E33" s="8"/>
      <c r="F33" s="8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5:26">
      <c r="E34" s="8"/>
      <c r="F34" s="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5:26">
      <c r="E35" s="8"/>
      <c r="F35" s="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5:26">
      <c r="E36" s="8"/>
      <c r="F36" s="8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5:26">
      <c r="E37" s="8"/>
      <c r="F37" s="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5:26">
      <c r="E38" s="8"/>
      <c r="F38" s="8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5:26">
      <c r="E39" s="8"/>
      <c r="F39" s="8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5:26">
      <c r="E40" s="8"/>
      <c r="F40" s="8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5:26">
      <c r="E41" s="8"/>
      <c r="F41" s="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5:26">
      <c r="E42" s="8"/>
      <c r="F42" s="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5:26">
      <c r="E43" s="8"/>
      <c r="F43" s="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5:26">
      <c r="E44" s="8"/>
      <c r="F44" s="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5:26">
      <c r="E45" s="8"/>
      <c r="F45" s="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5:26">
      <c r="E46" s="8"/>
      <c r="F46" s="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5:26">
      <c r="E47" s="8"/>
      <c r="F47" s="8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5:26">
      <c r="E48" s="8"/>
      <c r="F48" s="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5:26">
      <c r="E49" s="8"/>
      <c r="F49" s="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5:26">
      <c r="E50" s="8"/>
      <c r="F50" s="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5:26">
      <c r="E51" s="8"/>
      <c r="F51" s="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5:26">
      <c r="E52" s="8"/>
      <c r="F52" s="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5:26">
      <c r="E53" s="8"/>
      <c r="F53" s="8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5:26">
      <c r="E54" s="8"/>
      <c r="F54" s="8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5:26">
      <c r="E55" s="8"/>
      <c r="F55" s="8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5:26">
      <c r="E56" s="8"/>
      <c r="F56" s="8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5:26">
      <c r="E57" s="8"/>
      <c r="F57" s="8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5:26">
      <c r="E58" s="8"/>
      <c r="F58" s="8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5:26">
      <c r="E59" s="8"/>
      <c r="F59" s="8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5:26">
      <c r="E60" s="8"/>
      <c r="F60" s="8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5:26">
      <c r="E61" s="8"/>
      <c r="F61" s="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5:26">
      <c r="E62" s="8"/>
      <c r="F62" s="8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5:26">
      <c r="E63" s="8"/>
      <c r="F63" s="8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5:26">
      <c r="E64" s="8"/>
      <c r="F64" s="8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E65" s="8"/>
      <c r="F65" s="8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E66" s="8"/>
      <c r="F66" s="8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E67" s="8"/>
      <c r="F67" s="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E68" s="8"/>
      <c r="F68" s="8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E69" s="8"/>
      <c r="F69" s="8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E70" s="8"/>
      <c r="F70" s="8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E71" s="8"/>
      <c r="F71" s="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E72" s="8"/>
      <c r="F72" s="8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E73" s="8"/>
      <c r="F73" s="8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E74" s="8"/>
      <c r="F74" s="8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E75" s="8"/>
      <c r="F75" s="8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9"/>
      <c r="F76" s="9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9"/>
      <c r="F77" s="9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9"/>
      <c r="F78" s="9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9"/>
      <c r="F79" s="9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9"/>
      <c r="F80" s="9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9"/>
      <c r="F81" s="9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9"/>
      <c r="F82" s="9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9"/>
      <c r="F83" s="9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9"/>
      <c r="F84" s="9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9"/>
      <c r="F85" s="9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9"/>
      <c r="F86" s="9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9"/>
      <c r="F87" s="9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9"/>
      <c r="F88" s="9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9"/>
      <c r="F89" s="9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9"/>
      <c r="F90" s="9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9"/>
      <c r="F91" s="9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9"/>
      <c r="F92" s="9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9"/>
      <c r="F93" s="9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9"/>
      <c r="F94" s="9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9"/>
      <c r="F95" s="9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9"/>
      <c r="F96" s="9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9"/>
      <c r="F97" s="9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9"/>
      <c r="F98" s="9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9"/>
      <c r="F99" s="9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9"/>
      <c r="F100" s="9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9"/>
      <c r="F101" s="9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9"/>
      <c r="F102" s="9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9"/>
      <c r="F103" s="9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9"/>
      <c r="F104" s="9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9"/>
      <c r="F105" s="9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9"/>
      <c r="F106" s="9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9"/>
      <c r="F107" s="9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9"/>
      <c r="F108" s="9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9"/>
      <c r="F109" s="9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9"/>
      <c r="F110" s="9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9"/>
      <c r="F111" s="9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9"/>
      <c r="F112" s="9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9"/>
      <c r="F113" s="9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9"/>
      <c r="F114" s="9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9"/>
      <c r="F115" s="9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9"/>
      <c r="F116" s="9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9"/>
      <c r="F117" s="9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9"/>
      <c r="F118" s="9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9"/>
      <c r="F119" s="9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9"/>
      <c r="F120" s="9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9"/>
      <c r="F121" s="9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9"/>
      <c r="F122" s="9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9"/>
      <c r="F123" s="9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9"/>
      <c r="F124" s="9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9"/>
      <c r="F125" s="9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9"/>
      <c r="F126" s="9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9"/>
      <c r="F127" s="9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9"/>
      <c r="F128" s="9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9"/>
      <c r="F129" s="9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9"/>
      <c r="F130" s="9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9"/>
      <c r="F131" s="9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9"/>
      <c r="F132" s="9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9"/>
      <c r="F133" s="9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9"/>
      <c r="F134" s="9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9"/>
      <c r="F135" s="9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9"/>
      <c r="F136" s="9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9"/>
      <c r="F137" s="9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9"/>
      <c r="F138" s="9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9"/>
      <c r="F139" s="9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9"/>
      <c r="F140" s="9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9"/>
      <c r="F141" s="9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9"/>
      <c r="F142" s="9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9"/>
      <c r="F143" s="9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9"/>
      <c r="F144" s="9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9"/>
      <c r="F145" s="9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9"/>
      <c r="F146" s="9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9"/>
      <c r="F147" s="9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9"/>
      <c r="F148" s="9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9"/>
      <c r="F149" s="9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9"/>
      <c r="F150" s="9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9"/>
      <c r="F151" s="9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9"/>
      <c r="F152" s="9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9"/>
      <c r="F153" s="9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9"/>
      <c r="F154" s="9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9"/>
      <c r="F155" s="9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9"/>
      <c r="F156" s="9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9"/>
      <c r="F157" s="9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9"/>
      <c r="F158" s="9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9"/>
      <c r="F159" s="9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9"/>
      <c r="F160" s="9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9"/>
      <c r="F161" s="9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9"/>
      <c r="F162" s="9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9"/>
      <c r="F163" s="9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9"/>
      <c r="F164" s="9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9"/>
      <c r="F165" s="9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9"/>
      <c r="F166" s="9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9"/>
      <c r="F167" s="9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9"/>
      <c r="F168" s="9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9"/>
      <c r="F169" s="9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9"/>
      <c r="F170" s="9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9"/>
      <c r="F171" s="9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9"/>
      <c r="F172" s="9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9"/>
      <c r="F173" s="9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9"/>
      <c r="F174" s="9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9"/>
      <c r="F175" s="9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9"/>
      <c r="F176" s="9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9"/>
      <c r="F177" s="9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9"/>
      <c r="F178" s="9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9"/>
      <c r="F179" s="9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9"/>
      <c r="F180" s="9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9"/>
      <c r="F181" s="9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9"/>
      <c r="F182" s="9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9"/>
      <c r="F183" s="9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9"/>
      <c r="F184" s="9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9"/>
      <c r="F185" s="9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9"/>
      <c r="F186" s="9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9"/>
      <c r="F187" s="9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9"/>
      <c r="F188" s="9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9"/>
      <c r="F189" s="9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9"/>
      <c r="F190" s="9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9"/>
      <c r="F191" s="9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9"/>
      <c r="F192" s="9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9"/>
      <c r="F193" s="9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9"/>
      <c r="F194" s="9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9"/>
      <c r="F195" s="9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9"/>
      <c r="F196" s="9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9"/>
      <c r="F197" s="9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9"/>
      <c r="F198" s="9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9"/>
      <c r="F199" s="9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9"/>
      <c r="F200" s="9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9"/>
      <c r="F201" s="9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9"/>
      <c r="F202" s="9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9"/>
      <c r="F203" s="9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9"/>
      <c r="F204" s="9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9"/>
      <c r="F205" s="9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9"/>
      <c r="F206" s="9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9"/>
      <c r="F207" s="9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9"/>
      <c r="F208" s="9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9"/>
      <c r="F209" s="9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9"/>
      <c r="F210" s="9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9"/>
      <c r="F211" s="9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9"/>
      <c r="F212" s="9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9"/>
      <c r="F213" s="9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9"/>
      <c r="F214" s="9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</sheetData>
  <mergeCells count="5">
    <mergeCell ref="A1:F1"/>
    <mergeCell ref="A3:F3"/>
    <mergeCell ref="A4:F4"/>
    <mergeCell ref="A13:E13"/>
    <mergeCell ref="A14:E14"/>
  </mergeCells>
  <pageMargins left="0.78680555555555598" right="0.78680555555555598" top="1.0506944444444399" bottom="1.0506944444444399" header="0" footer="0"/>
  <pageSetup paperSize="9" scale="8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21"/>
  <sheetViews>
    <sheetView view="pageBreakPreview" topLeftCell="A22" zoomScale="90" workbookViewId="0">
      <selection activeCell="H45" sqref="H45"/>
    </sheetView>
  </sheetViews>
  <sheetFormatPr defaultColWidth="14.42578125" defaultRowHeight="15"/>
  <cols>
    <col min="1" max="1" width="7.42578125" customWidth="1"/>
    <col min="2" max="2" width="49.5703125" customWidth="1"/>
    <col min="3" max="3" width="13" customWidth="1"/>
    <col min="4" max="4" width="14.5703125" customWidth="1"/>
    <col min="5" max="5" width="14.85546875" customWidth="1"/>
    <col min="6" max="6" width="17.28515625" customWidth="1"/>
  </cols>
  <sheetData>
    <row r="1" spans="1:6" ht="15.75">
      <c r="A1" s="209" t="s">
        <v>160</v>
      </c>
      <c r="B1" s="210"/>
      <c r="C1" s="210"/>
      <c r="D1" s="210"/>
      <c r="E1" s="210"/>
      <c r="F1" s="211"/>
    </row>
    <row r="3" spans="1:6">
      <c r="A3" s="218" t="s">
        <v>161</v>
      </c>
      <c r="B3" s="219"/>
      <c r="C3" s="219"/>
      <c r="D3" s="219"/>
      <c r="E3" s="219"/>
      <c r="F3" s="220"/>
    </row>
    <row r="4" spans="1:6">
      <c r="A4" s="212" t="s">
        <v>162</v>
      </c>
      <c r="B4" s="212"/>
      <c r="C4" s="212"/>
      <c r="D4" s="212"/>
      <c r="E4" s="212"/>
      <c r="F4" s="212"/>
    </row>
    <row r="5" spans="1:6" ht="26.25">
      <c r="A5" s="10" t="s">
        <v>1</v>
      </c>
      <c r="B5" s="10" t="s">
        <v>163</v>
      </c>
      <c r="C5" s="10" t="s">
        <v>164</v>
      </c>
      <c r="D5" s="3" t="s">
        <v>165</v>
      </c>
      <c r="E5" s="4" t="s">
        <v>166</v>
      </c>
      <c r="F5" s="2" t="s">
        <v>167</v>
      </c>
    </row>
    <row r="6" spans="1:6">
      <c r="A6" s="11">
        <v>1</v>
      </c>
      <c r="B6" s="12" t="s">
        <v>168</v>
      </c>
      <c r="C6" s="11" t="s">
        <v>164</v>
      </c>
      <c r="D6" s="11">
        <v>4</v>
      </c>
      <c r="E6" s="13">
        <v>27.69</v>
      </c>
      <c r="F6" s="14">
        <f>D6*E6</f>
        <v>110.76</v>
      </c>
    </row>
    <row r="7" spans="1:6">
      <c r="A7" s="11">
        <v>2</v>
      </c>
      <c r="B7" s="15" t="s">
        <v>169</v>
      </c>
      <c r="C7" s="11" t="s">
        <v>170</v>
      </c>
      <c r="D7" s="11">
        <v>2</v>
      </c>
      <c r="E7" s="13">
        <v>35.11</v>
      </c>
      <c r="F7" s="14">
        <f t="shared" ref="F7:F11" si="0">D7*E7</f>
        <v>70.22</v>
      </c>
    </row>
    <row r="8" spans="1:6">
      <c r="A8" s="11">
        <v>3</v>
      </c>
      <c r="B8" s="15" t="s">
        <v>171</v>
      </c>
      <c r="C8" s="11" t="s">
        <v>170</v>
      </c>
      <c r="D8" s="11">
        <v>50</v>
      </c>
      <c r="E8" s="13">
        <v>3.5</v>
      </c>
      <c r="F8" s="14">
        <f t="shared" si="0"/>
        <v>175</v>
      </c>
    </row>
    <row r="9" spans="1:6">
      <c r="A9" s="11">
        <v>4</v>
      </c>
      <c r="B9" s="15" t="s">
        <v>172</v>
      </c>
      <c r="C9" s="11" t="s">
        <v>173</v>
      </c>
      <c r="D9" s="11">
        <v>4</v>
      </c>
      <c r="E9" s="13">
        <v>9.4600000000000009</v>
      </c>
      <c r="F9" s="14">
        <f t="shared" si="0"/>
        <v>37.840000000000003</v>
      </c>
    </row>
    <row r="10" spans="1:6">
      <c r="A10" s="11">
        <v>5</v>
      </c>
      <c r="B10" s="15" t="s">
        <v>174</v>
      </c>
      <c r="C10" s="11" t="s">
        <v>170</v>
      </c>
      <c r="D10" s="11">
        <v>2</v>
      </c>
      <c r="E10" s="13">
        <v>1.46</v>
      </c>
      <c r="F10" s="14">
        <f t="shared" si="0"/>
        <v>2.92</v>
      </c>
    </row>
    <row r="11" spans="1:6">
      <c r="A11" s="11">
        <v>6</v>
      </c>
      <c r="B11" s="15" t="s">
        <v>175</v>
      </c>
      <c r="C11" s="11" t="s">
        <v>173</v>
      </c>
      <c r="D11" s="11">
        <v>4</v>
      </c>
      <c r="E11" s="16">
        <v>8.02</v>
      </c>
      <c r="F11" s="14">
        <f t="shared" si="0"/>
        <v>32.08</v>
      </c>
    </row>
    <row r="12" spans="1:6">
      <c r="A12" s="215" t="s">
        <v>176</v>
      </c>
      <c r="B12" s="216"/>
      <c r="C12" s="216"/>
      <c r="D12" s="216"/>
      <c r="E12" s="217"/>
      <c r="F12" s="17">
        <f>SUM(F6:F11)</f>
        <v>428.82000000000005</v>
      </c>
    </row>
    <row r="13" spans="1:6">
      <c r="A13" s="214" t="s">
        <v>177</v>
      </c>
      <c r="B13" s="214"/>
      <c r="C13" s="214"/>
      <c r="D13" s="214"/>
      <c r="E13" s="214"/>
      <c r="F13" s="17">
        <f>F12/6</f>
        <v>71.470000000000013</v>
      </c>
    </row>
    <row r="14" spans="1:6">
      <c r="A14" s="18"/>
      <c r="B14" s="18"/>
      <c r="C14" s="18"/>
      <c r="D14" s="18"/>
      <c r="E14" s="18"/>
      <c r="F14" s="18"/>
    </row>
    <row r="15" spans="1:6">
      <c r="A15" s="212" t="s">
        <v>178</v>
      </c>
      <c r="B15" s="212"/>
      <c r="C15" s="212"/>
      <c r="D15" s="212"/>
      <c r="E15" s="212"/>
      <c r="F15" s="212"/>
    </row>
    <row r="16" spans="1:6">
      <c r="A16" s="212" t="s">
        <v>179</v>
      </c>
      <c r="B16" s="212"/>
      <c r="C16" s="212"/>
      <c r="D16" s="212"/>
      <c r="E16" s="212"/>
      <c r="F16" s="212"/>
    </row>
    <row r="17" spans="1:6" ht="26.25">
      <c r="A17" s="10" t="s">
        <v>1</v>
      </c>
      <c r="B17" s="10" t="s">
        <v>163</v>
      </c>
      <c r="C17" s="10" t="s">
        <v>164</v>
      </c>
      <c r="D17" s="3" t="s">
        <v>165</v>
      </c>
      <c r="E17" s="4" t="s">
        <v>166</v>
      </c>
      <c r="F17" s="2" t="s">
        <v>167</v>
      </c>
    </row>
    <row r="18" spans="1:6">
      <c r="A18" s="11">
        <v>1</v>
      </c>
      <c r="B18" s="15" t="s">
        <v>180</v>
      </c>
      <c r="C18" s="11" t="s">
        <v>164</v>
      </c>
      <c r="D18" s="11">
        <v>2</v>
      </c>
      <c r="E18" s="19">
        <v>69.77</v>
      </c>
      <c r="F18" s="14">
        <f t="shared" ref="F18:F28" si="1">D18*E18</f>
        <v>139.54</v>
      </c>
    </row>
    <row r="19" spans="1:6">
      <c r="A19" s="11">
        <v>2</v>
      </c>
      <c r="B19" s="15" t="s">
        <v>181</v>
      </c>
      <c r="C19" s="11" t="s">
        <v>164</v>
      </c>
      <c r="D19" s="11">
        <v>6</v>
      </c>
      <c r="E19" s="19">
        <v>27.69</v>
      </c>
      <c r="F19" s="14">
        <f t="shared" si="1"/>
        <v>166.14000000000001</v>
      </c>
    </row>
    <row r="20" spans="1:6">
      <c r="A20" s="11">
        <v>3</v>
      </c>
      <c r="B20" s="15" t="s">
        <v>169</v>
      </c>
      <c r="C20" s="11" t="s">
        <v>170</v>
      </c>
      <c r="D20" s="11">
        <v>2</v>
      </c>
      <c r="E20" s="19">
        <v>35.11</v>
      </c>
      <c r="F20" s="14">
        <f t="shared" si="1"/>
        <v>70.22</v>
      </c>
    </row>
    <row r="21" spans="1:6">
      <c r="A21" s="11">
        <v>4</v>
      </c>
      <c r="B21" s="15" t="s">
        <v>171</v>
      </c>
      <c r="C21" s="11" t="s">
        <v>170</v>
      </c>
      <c r="D21" s="11">
        <v>50</v>
      </c>
      <c r="E21" s="19">
        <v>3.5</v>
      </c>
      <c r="F21" s="14">
        <f t="shared" si="1"/>
        <v>175</v>
      </c>
    </row>
    <row r="22" spans="1:6">
      <c r="A22" s="11">
        <v>5</v>
      </c>
      <c r="B22" s="15" t="s">
        <v>182</v>
      </c>
      <c r="C22" s="11" t="s">
        <v>173</v>
      </c>
      <c r="D22" s="11">
        <v>6</v>
      </c>
      <c r="E22" s="19">
        <v>12.02</v>
      </c>
      <c r="F22" s="14">
        <f t="shared" si="1"/>
        <v>72.12</v>
      </c>
    </row>
    <row r="23" spans="1:6">
      <c r="A23" s="11">
        <v>6</v>
      </c>
      <c r="B23" s="15" t="s">
        <v>183</v>
      </c>
      <c r="C23" s="11" t="s">
        <v>170</v>
      </c>
      <c r="D23" s="11">
        <v>2</v>
      </c>
      <c r="E23" s="19">
        <v>90.14</v>
      </c>
      <c r="F23" s="14">
        <f t="shared" si="1"/>
        <v>180.28</v>
      </c>
    </row>
    <row r="24" spans="1:6">
      <c r="A24" s="11">
        <v>7</v>
      </c>
      <c r="B24" s="15" t="s">
        <v>184</v>
      </c>
      <c r="C24" s="11" t="s">
        <v>170</v>
      </c>
      <c r="D24" s="11">
        <v>2</v>
      </c>
      <c r="E24" s="19">
        <v>90.14</v>
      </c>
      <c r="F24" s="14">
        <f t="shared" si="1"/>
        <v>180.28</v>
      </c>
    </row>
    <row r="25" spans="1:6">
      <c r="A25" s="11">
        <v>8</v>
      </c>
      <c r="B25" s="15" t="s">
        <v>172</v>
      </c>
      <c r="C25" s="11" t="s">
        <v>173</v>
      </c>
      <c r="D25" s="11">
        <v>6</v>
      </c>
      <c r="E25" s="19">
        <v>9.4600000000000009</v>
      </c>
      <c r="F25" s="14">
        <f t="shared" si="1"/>
        <v>56.760000000000005</v>
      </c>
    </row>
    <row r="26" spans="1:6">
      <c r="A26" s="11">
        <v>9</v>
      </c>
      <c r="B26" s="15" t="s">
        <v>185</v>
      </c>
      <c r="C26" s="11" t="s">
        <v>164</v>
      </c>
      <c r="D26" s="11">
        <v>2</v>
      </c>
      <c r="E26" s="19">
        <v>3.79</v>
      </c>
      <c r="F26" s="14">
        <f t="shared" si="1"/>
        <v>7.58</v>
      </c>
    </row>
    <row r="27" spans="1:6">
      <c r="A27" s="11">
        <v>10</v>
      </c>
      <c r="B27" s="15" t="s">
        <v>186</v>
      </c>
      <c r="C27" s="11" t="s">
        <v>170</v>
      </c>
      <c r="D27" s="11">
        <v>2</v>
      </c>
      <c r="E27" s="19">
        <v>1.46</v>
      </c>
      <c r="F27" s="14">
        <f t="shared" si="1"/>
        <v>2.92</v>
      </c>
    </row>
    <row r="28" spans="1:6">
      <c r="A28" s="11">
        <v>11</v>
      </c>
      <c r="B28" s="15" t="s">
        <v>187</v>
      </c>
      <c r="C28" s="11" t="s">
        <v>173</v>
      </c>
      <c r="D28" s="11">
        <v>6</v>
      </c>
      <c r="E28" s="19">
        <v>8.02</v>
      </c>
      <c r="F28" s="14">
        <f t="shared" si="1"/>
        <v>48.12</v>
      </c>
    </row>
    <row r="29" spans="1:6">
      <c r="A29" s="215" t="s">
        <v>176</v>
      </c>
      <c r="B29" s="216"/>
      <c r="C29" s="216"/>
      <c r="D29" s="216"/>
      <c r="E29" s="217"/>
      <c r="F29" s="17">
        <f>SUM(F18:F28)</f>
        <v>1098.9599999999998</v>
      </c>
    </row>
    <row r="30" spans="1:6">
      <c r="A30" s="214" t="s">
        <v>177</v>
      </c>
      <c r="B30" s="214"/>
      <c r="C30" s="214"/>
      <c r="D30" s="214"/>
      <c r="E30" s="214"/>
      <c r="F30" s="17">
        <f>F29/6</f>
        <v>183.15999999999997</v>
      </c>
    </row>
    <row r="31" spans="1:6">
      <c r="A31" s="18"/>
      <c r="B31" s="18"/>
      <c r="C31" s="18"/>
      <c r="D31" s="18"/>
      <c r="E31" s="18"/>
      <c r="F31" s="18"/>
    </row>
    <row r="32" spans="1:6">
      <c r="A32" s="212" t="s">
        <v>188</v>
      </c>
      <c r="B32" s="212"/>
      <c r="C32" s="212"/>
      <c r="D32" s="212"/>
      <c r="E32" s="212"/>
      <c r="F32" s="212"/>
    </row>
    <row r="33" spans="1:6">
      <c r="A33" s="212" t="s">
        <v>189</v>
      </c>
      <c r="B33" s="212"/>
      <c r="C33" s="212"/>
      <c r="D33" s="212"/>
      <c r="E33" s="212"/>
      <c r="F33" s="212"/>
    </row>
    <row r="34" spans="1:6" ht="26.25">
      <c r="A34" s="10" t="s">
        <v>1</v>
      </c>
      <c r="B34" s="10" t="s">
        <v>163</v>
      </c>
      <c r="C34" s="10" t="s">
        <v>164</v>
      </c>
      <c r="D34" s="3" t="s">
        <v>165</v>
      </c>
      <c r="E34" s="4" t="s">
        <v>166</v>
      </c>
      <c r="F34" s="2" t="s">
        <v>167</v>
      </c>
    </row>
    <row r="35" spans="1:6">
      <c r="A35" s="11">
        <v>1</v>
      </c>
      <c r="B35" s="20" t="s">
        <v>168</v>
      </c>
      <c r="C35" s="11" t="s">
        <v>164</v>
      </c>
      <c r="D35" s="11">
        <v>6</v>
      </c>
      <c r="E35" s="19">
        <v>27.684999999999999</v>
      </c>
      <c r="F35" s="21">
        <f t="shared" ref="F35:F44" si="2">D35*E35</f>
        <v>166.10999999999999</v>
      </c>
    </row>
    <row r="36" spans="1:6">
      <c r="A36" s="11">
        <v>2</v>
      </c>
      <c r="B36" s="20" t="s">
        <v>169</v>
      </c>
      <c r="C36" s="11" t="s">
        <v>170</v>
      </c>
      <c r="D36" s="11">
        <v>2</v>
      </c>
      <c r="E36" s="19">
        <v>35.11</v>
      </c>
      <c r="F36" s="21">
        <f t="shared" si="2"/>
        <v>70.22</v>
      </c>
    </row>
    <row r="37" spans="1:6">
      <c r="A37" s="11">
        <v>3</v>
      </c>
      <c r="B37" s="22" t="s">
        <v>171</v>
      </c>
      <c r="C37" s="11" t="s">
        <v>170</v>
      </c>
      <c r="D37" s="11">
        <v>50</v>
      </c>
      <c r="E37" s="19">
        <v>3.5</v>
      </c>
      <c r="F37" s="21">
        <f t="shared" si="2"/>
        <v>175</v>
      </c>
    </row>
    <row r="38" spans="1:6">
      <c r="A38" s="11">
        <v>4</v>
      </c>
      <c r="B38" s="22" t="s">
        <v>190</v>
      </c>
      <c r="C38" s="23" t="s">
        <v>173</v>
      </c>
      <c r="D38" s="11">
        <v>10</v>
      </c>
      <c r="E38" s="19">
        <v>12.02</v>
      </c>
      <c r="F38" s="21">
        <f t="shared" si="2"/>
        <v>120.19999999999999</v>
      </c>
    </row>
    <row r="39" spans="1:6">
      <c r="A39" s="24">
        <v>5</v>
      </c>
      <c r="B39" s="25" t="s">
        <v>183</v>
      </c>
      <c r="C39" s="24" t="s">
        <v>164</v>
      </c>
      <c r="D39" s="24">
        <v>2</v>
      </c>
      <c r="E39" s="26">
        <v>45.07</v>
      </c>
      <c r="F39" s="27">
        <f t="shared" si="2"/>
        <v>90.14</v>
      </c>
    </row>
    <row r="40" spans="1:6">
      <c r="A40" s="24">
        <v>6</v>
      </c>
      <c r="B40" s="25" t="s">
        <v>184</v>
      </c>
      <c r="C40" s="24" t="s">
        <v>164</v>
      </c>
      <c r="D40" s="24">
        <v>2</v>
      </c>
      <c r="E40" s="26">
        <v>45.07</v>
      </c>
      <c r="F40" s="27">
        <f t="shared" si="2"/>
        <v>90.14</v>
      </c>
    </row>
    <row r="41" spans="1:6">
      <c r="A41" s="11">
        <v>7</v>
      </c>
      <c r="B41" s="22" t="s">
        <v>191</v>
      </c>
      <c r="C41" s="11" t="s">
        <v>173</v>
      </c>
      <c r="D41" s="11">
        <v>6</v>
      </c>
      <c r="E41" s="19">
        <v>9.4600000000000009</v>
      </c>
      <c r="F41" s="21">
        <f t="shared" si="2"/>
        <v>56.760000000000005</v>
      </c>
    </row>
    <row r="42" spans="1:6">
      <c r="A42" s="11">
        <v>8</v>
      </c>
      <c r="B42" s="22" t="s">
        <v>185</v>
      </c>
      <c r="C42" s="11" t="s">
        <v>164</v>
      </c>
      <c r="D42" s="11">
        <v>2</v>
      </c>
      <c r="E42" s="19">
        <v>3.786</v>
      </c>
      <c r="F42" s="21">
        <f t="shared" si="2"/>
        <v>7.5720000000000001</v>
      </c>
    </row>
    <row r="43" spans="1:6">
      <c r="A43" s="11">
        <v>9</v>
      </c>
      <c r="B43" s="22" t="s">
        <v>186</v>
      </c>
      <c r="C43" s="28" t="s">
        <v>170</v>
      </c>
      <c r="D43" s="28">
        <v>3</v>
      </c>
      <c r="E43" s="29">
        <v>1.4624999999999999</v>
      </c>
      <c r="F43" s="30">
        <f t="shared" si="2"/>
        <v>4.3874999999999993</v>
      </c>
    </row>
    <row r="44" spans="1:6">
      <c r="A44" s="31">
        <v>10</v>
      </c>
      <c r="B44" s="22" t="s">
        <v>192</v>
      </c>
      <c r="C44" s="11" t="s">
        <v>173</v>
      </c>
      <c r="D44" s="28">
        <v>6</v>
      </c>
      <c r="E44" s="16">
        <v>8.0150000000000006</v>
      </c>
      <c r="F44" s="16">
        <f t="shared" si="2"/>
        <v>48.09</v>
      </c>
    </row>
    <row r="45" spans="1:6">
      <c r="A45" s="215" t="s">
        <v>176</v>
      </c>
      <c r="B45" s="216"/>
      <c r="C45" s="216"/>
      <c r="D45" s="216"/>
      <c r="E45" s="217"/>
      <c r="F45" s="32">
        <f>SUM(F35:F44)</f>
        <v>828.61950000000002</v>
      </c>
    </row>
    <row r="46" spans="1:6">
      <c r="A46" s="214" t="s">
        <v>177</v>
      </c>
      <c r="B46" s="214"/>
      <c r="C46" s="214"/>
      <c r="D46" s="214"/>
      <c r="E46" s="214"/>
      <c r="F46" s="17">
        <f>F45/6</f>
        <v>138.10325</v>
      </c>
    </row>
    <row r="47" spans="1:6">
      <c r="E47" s="8"/>
      <c r="F47" s="8"/>
    </row>
    <row r="48" spans="1:6">
      <c r="E48" s="8"/>
      <c r="F48" s="8"/>
    </row>
    <row r="49" spans="5:6">
      <c r="E49" s="8"/>
      <c r="F49" s="8"/>
    </row>
    <row r="50" spans="5:6">
      <c r="E50" s="8"/>
      <c r="F50" s="8"/>
    </row>
    <row r="51" spans="5:6">
      <c r="E51" s="8"/>
      <c r="F51" s="8"/>
    </row>
    <row r="52" spans="5:6">
      <c r="E52" s="8"/>
      <c r="F52" s="8"/>
    </row>
    <row r="53" spans="5:6">
      <c r="E53" s="8"/>
      <c r="F53" s="8"/>
    </row>
    <row r="54" spans="5:6">
      <c r="E54" s="8"/>
      <c r="F54" s="8"/>
    </row>
    <row r="55" spans="5:6">
      <c r="E55" s="8"/>
      <c r="F55" s="8"/>
    </row>
    <row r="56" spans="5:6">
      <c r="E56" s="8"/>
      <c r="F56" s="8"/>
    </row>
    <row r="57" spans="5:6">
      <c r="E57" s="8"/>
      <c r="F57" s="8"/>
    </row>
    <row r="58" spans="5:6">
      <c r="E58" s="8"/>
      <c r="F58" s="8"/>
    </row>
    <row r="59" spans="5:6">
      <c r="E59" s="8"/>
      <c r="F59" s="8"/>
    </row>
    <row r="60" spans="5:6">
      <c r="E60" s="8"/>
      <c r="F60" s="8"/>
    </row>
    <row r="61" spans="5:6">
      <c r="E61" s="8"/>
      <c r="F61" s="8"/>
    </row>
    <row r="62" spans="5:6">
      <c r="E62" s="8"/>
      <c r="F62" s="8"/>
    </row>
    <row r="63" spans="5:6">
      <c r="E63" s="8"/>
      <c r="F63" s="8"/>
    </row>
    <row r="64" spans="5:6">
      <c r="E64" s="8"/>
      <c r="F64" s="8"/>
    </row>
    <row r="65" spans="5:6">
      <c r="E65" s="8"/>
      <c r="F65" s="8"/>
    </row>
    <row r="66" spans="5:6">
      <c r="E66" s="8"/>
      <c r="F66" s="8"/>
    </row>
    <row r="67" spans="5:6">
      <c r="E67" s="8"/>
      <c r="F67" s="8"/>
    </row>
    <row r="68" spans="5:6">
      <c r="E68" s="8"/>
      <c r="F68" s="8"/>
    </row>
    <row r="69" spans="5:6">
      <c r="E69" s="8"/>
      <c r="F69" s="8"/>
    </row>
    <row r="70" spans="5:6">
      <c r="E70" s="8"/>
      <c r="F70" s="8"/>
    </row>
    <row r="71" spans="5:6">
      <c r="E71" s="8"/>
      <c r="F71" s="8"/>
    </row>
    <row r="72" spans="5:6">
      <c r="E72" s="8"/>
      <c r="F72" s="8"/>
    </row>
    <row r="73" spans="5:6">
      <c r="E73" s="8"/>
      <c r="F73" s="8"/>
    </row>
    <row r="74" spans="5:6">
      <c r="E74" s="8"/>
      <c r="F74" s="8"/>
    </row>
    <row r="75" spans="5:6">
      <c r="E75" s="8"/>
      <c r="F75" s="8"/>
    </row>
    <row r="76" spans="5:6">
      <c r="E76" s="8"/>
      <c r="F76" s="8"/>
    </row>
    <row r="77" spans="5:6">
      <c r="E77" s="8"/>
      <c r="F77" s="8"/>
    </row>
    <row r="78" spans="5:6">
      <c r="E78" s="8"/>
      <c r="F78" s="8"/>
    </row>
    <row r="79" spans="5:6">
      <c r="E79" s="8"/>
      <c r="F79" s="8"/>
    </row>
    <row r="80" spans="5:6">
      <c r="E80" s="8"/>
      <c r="F80" s="8"/>
    </row>
    <row r="81" spans="5:6">
      <c r="E81" s="8"/>
      <c r="F81" s="8"/>
    </row>
    <row r="82" spans="5:6">
      <c r="E82" s="8"/>
      <c r="F82" s="8"/>
    </row>
    <row r="83" spans="5:6">
      <c r="E83" s="8"/>
      <c r="F83" s="8"/>
    </row>
    <row r="84" spans="5:6">
      <c r="E84" s="8"/>
      <c r="F84" s="8"/>
    </row>
    <row r="85" spans="5:6">
      <c r="E85" s="8"/>
      <c r="F85" s="8"/>
    </row>
    <row r="86" spans="5:6">
      <c r="E86" s="8"/>
      <c r="F86" s="8"/>
    </row>
    <row r="87" spans="5:6">
      <c r="E87" s="8"/>
      <c r="F87" s="8"/>
    </row>
    <row r="88" spans="5:6">
      <c r="E88" s="8"/>
      <c r="F88" s="8"/>
    </row>
    <row r="89" spans="5:6">
      <c r="E89" s="8"/>
      <c r="F89" s="8"/>
    </row>
    <row r="90" spans="5:6">
      <c r="E90" s="8"/>
      <c r="F90" s="8"/>
    </row>
    <row r="91" spans="5:6">
      <c r="E91" s="8"/>
      <c r="F91" s="8"/>
    </row>
    <row r="92" spans="5:6">
      <c r="E92" s="8"/>
      <c r="F92" s="8"/>
    </row>
    <row r="93" spans="5:6">
      <c r="E93" s="8"/>
      <c r="F93" s="8"/>
    </row>
    <row r="94" spans="5:6">
      <c r="E94" s="8"/>
      <c r="F94" s="8"/>
    </row>
    <row r="95" spans="5:6">
      <c r="E95" s="8"/>
      <c r="F95" s="8"/>
    </row>
    <row r="96" spans="5:6">
      <c r="E96" s="8"/>
      <c r="F96" s="8"/>
    </row>
    <row r="97" spans="5:6">
      <c r="E97" s="8"/>
      <c r="F97" s="8"/>
    </row>
    <row r="98" spans="5:6">
      <c r="E98" s="8"/>
      <c r="F98" s="8"/>
    </row>
    <row r="99" spans="5:6">
      <c r="E99" s="8"/>
      <c r="F99" s="8"/>
    </row>
    <row r="100" spans="5:6">
      <c r="E100" s="8"/>
      <c r="F100" s="8"/>
    </row>
    <row r="101" spans="5:6">
      <c r="E101" s="8"/>
      <c r="F101" s="8"/>
    </row>
    <row r="102" spans="5:6">
      <c r="E102" s="8"/>
      <c r="F102" s="8"/>
    </row>
    <row r="103" spans="5:6">
      <c r="E103" s="8"/>
      <c r="F103" s="8"/>
    </row>
    <row r="104" spans="5:6">
      <c r="E104" s="8"/>
      <c r="F104" s="8"/>
    </row>
    <row r="105" spans="5:6">
      <c r="E105" s="8"/>
      <c r="F105" s="8"/>
    </row>
    <row r="106" spans="5:6">
      <c r="E106" s="8"/>
      <c r="F106" s="8"/>
    </row>
    <row r="107" spans="5:6">
      <c r="E107" s="8"/>
      <c r="F107" s="8"/>
    </row>
    <row r="108" spans="5:6">
      <c r="E108" s="8"/>
      <c r="F108" s="8"/>
    </row>
    <row r="109" spans="5:6">
      <c r="E109" s="8"/>
      <c r="F109" s="8"/>
    </row>
    <row r="110" spans="5:6">
      <c r="E110" s="8"/>
      <c r="F110" s="8"/>
    </row>
    <row r="111" spans="5:6">
      <c r="E111" s="8"/>
      <c r="F111" s="8"/>
    </row>
    <row r="112" spans="5:6">
      <c r="E112" s="8"/>
      <c r="F112" s="8"/>
    </row>
    <row r="113" spans="5:6">
      <c r="E113" s="8"/>
      <c r="F113" s="8"/>
    </row>
    <row r="114" spans="5:6">
      <c r="E114" s="8"/>
      <c r="F114" s="8"/>
    </row>
    <row r="115" spans="5:6">
      <c r="E115" s="8"/>
      <c r="F115" s="8"/>
    </row>
    <row r="116" spans="5:6">
      <c r="E116" s="8"/>
      <c r="F116" s="8"/>
    </row>
    <row r="117" spans="5:6">
      <c r="E117" s="8"/>
      <c r="F117" s="8"/>
    </row>
    <row r="118" spans="5:6">
      <c r="E118" s="8"/>
      <c r="F118" s="8"/>
    </row>
    <row r="119" spans="5:6">
      <c r="E119" s="8"/>
      <c r="F119" s="8"/>
    </row>
    <row r="120" spans="5:6">
      <c r="E120" s="8"/>
      <c r="F120" s="8"/>
    </row>
    <row r="121" spans="5:6">
      <c r="E121" s="8"/>
      <c r="F121" s="8"/>
    </row>
    <row r="122" spans="5:6">
      <c r="E122" s="8"/>
      <c r="F122" s="8"/>
    </row>
    <row r="123" spans="5:6">
      <c r="E123" s="8"/>
      <c r="F123" s="8"/>
    </row>
    <row r="124" spans="5:6">
      <c r="E124" s="8"/>
      <c r="F124" s="8"/>
    </row>
    <row r="125" spans="5:6">
      <c r="E125" s="8"/>
      <c r="F125" s="8"/>
    </row>
    <row r="126" spans="5:6">
      <c r="E126" s="8"/>
      <c r="F126" s="8"/>
    </row>
    <row r="127" spans="5:6">
      <c r="E127" s="8"/>
      <c r="F127" s="8"/>
    </row>
    <row r="128" spans="5:6">
      <c r="E128" s="8"/>
      <c r="F128" s="8"/>
    </row>
    <row r="129" spans="5:6">
      <c r="E129" s="8"/>
      <c r="F129" s="8"/>
    </row>
    <row r="130" spans="5:6">
      <c r="E130" s="8"/>
      <c r="F130" s="8"/>
    </row>
    <row r="131" spans="5:6">
      <c r="E131" s="8"/>
      <c r="F131" s="8"/>
    </row>
    <row r="132" spans="5:6">
      <c r="E132" s="8"/>
      <c r="F132" s="8"/>
    </row>
    <row r="133" spans="5:6">
      <c r="E133" s="8"/>
      <c r="F133" s="8"/>
    </row>
    <row r="134" spans="5:6">
      <c r="E134" s="8"/>
      <c r="F134" s="8"/>
    </row>
    <row r="135" spans="5:6">
      <c r="E135" s="8"/>
      <c r="F135" s="8"/>
    </row>
    <row r="136" spans="5:6">
      <c r="E136" s="8"/>
      <c r="F136" s="8"/>
    </row>
    <row r="137" spans="5:6">
      <c r="E137" s="8"/>
      <c r="F137" s="8"/>
    </row>
    <row r="138" spans="5:6">
      <c r="E138" s="8"/>
      <c r="F138" s="8"/>
    </row>
    <row r="139" spans="5:6">
      <c r="E139" s="8"/>
      <c r="F139" s="8"/>
    </row>
    <row r="140" spans="5:6">
      <c r="E140" s="8"/>
      <c r="F140" s="8"/>
    </row>
    <row r="141" spans="5:6">
      <c r="E141" s="8"/>
      <c r="F141" s="8"/>
    </row>
    <row r="142" spans="5:6">
      <c r="E142" s="8"/>
      <c r="F142" s="8"/>
    </row>
    <row r="143" spans="5:6">
      <c r="E143" s="8"/>
      <c r="F143" s="8"/>
    </row>
    <row r="144" spans="5:6">
      <c r="E144" s="8"/>
      <c r="F144" s="8"/>
    </row>
    <row r="145" spans="5:6">
      <c r="E145" s="8"/>
      <c r="F145" s="8"/>
    </row>
    <row r="146" spans="5:6">
      <c r="E146" s="8"/>
      <c r="F146" s="8"/>
    </row>
    <row r="147" spans="5:6">
      <c r="E147" s="8"/>
      <c r="F147" s="8"/>
    </row>
    <row r="148" spans="5:6">
      <c r="E148" s="8"/>
      <c r="F148" s="8"/>
    </row>
    <row r="149" spans="5:6">
      <c r="E149" s="8"/>
      <c r="F149" s="8"/>
    </row>
    <row r="150" spans="5:6">
      <c r="E150" s="8"/>
      <c r="F150" s="8"/>
    </row>
    <row r="151" spans="5:6">
      <c r="E151" s="8"/>
      <c r="F151" s="8"/>
    </row>
    <row r="152" spans="5:6">
      <c r="E152" s="8"/>
      <c r="F152" s="8"/>
    </row>
    <row r="153" spans="5:6">
      <c r="E153" s="8"/>
      <c r="F153" s="8"/>
    </row>
    <row r="154" spans="5:6">
      <c r="E154" s="8"/>
      <c r="F154" s="8"/>
    </row>
    <row r="155" spans="5:6">
      <c r="E155" s="8"/>
      <c r="F155" s="8"/>
    </row>
    <row r="156" spans="5:6">
      <c r="E156" s="8"/>
      <c r="F156" s="8"/>
    </row>
    <row r="157" spans="5:6">
      <c r="E157" s="8"/>
      <c r="F157" s="8"/>
    </row>
    <row r="158" spans="5:6">
      <c r="E158" s="8"/>
      <c r="F158" s="8"/>
    </row>
    <row r="159" spans="5:6">
      <c r="E159" s="8"/>
      <c r="F159" s="8"/>
    </row>
    <row r="160" spans="5:6">
      <c r="E160" s="8"/>
      <c r="F160" s="8"/>
    </row>
    <row r="161" spans="5:6">
      <c r="E161" s="8"/>
      <c r="F161" s="8"/>
    </row>
    <row r="162" spans="5:6">
      <c r="E162" s="8"/>
      <c r="F162" s="8"/>
    </row>
    <row r="163" spans="5:6">
      <c r="E163" s="8"/>
      <c r="F163" s="8"/>
    </row>
    <row r="164" spans="5:6">
      <c r="E164" s="8"/>
      <c r="F164" s="8"/>
    </row>
    <row r="165" spans="5:6">
      <c r="E165" s="8"/>
      <c r="F165" s="8"/>
    </row>
    <row r="166" spans="5:6">
      <c r="E166" s="8"/>
      <c r="F166" s="8"/>
    </row>
    <row r="167" spans="5:6">
      <c r="E167" s="8"/>
      <c r="F167" s="8"/>
    </row>
    <row r="168" spans="5:6">
      <c r="E168" s="8"/>
      <c r="F168" s="8"/>
    </row>
    <row r="169" spans="5:6">
      <c r="E169" s="8"/>
      <c r="F169" s="8"/>
    </row>
    <row r="170" spans="5:6">
      <c r="E170" s="8"/>
      <c r="F170" s="8"/>
    </row>
    <row r="171" spans="5:6">
      <c r="E171" s="8"/>
      <c r="F171" s="8"/>
    </row>
    <row r="172" spans="5:6">
      <c r="E172" s="8"/>
      <c r="F172" s="8"/>
    </row>
    <row r="173" spans="5:6">
      <c r="E173" s="8"/>
      <c r="F173" s="8"/>
    </row>
    <row r="174" spans="5:6">
      <c r="E174" s="8"/>
      <c r="F174" s="8"/>
    </row>
    <row r="175" spans="5:6">
      <c r="E175" s="8"/>
      <c r="F175" s="8"/>
    </row>
    <row r="176" spans="5:6">
      <c r="E176" s="8"/>
      <c r="F176" s="8"/>
    </row>
    <row r="177" spans="5:6">
      <c r="E177" s="8"/>
      <c r="F177" s="8"/>
    </row>
    <row r="178" spans="5:6">
      <c r="E178" s="8"/>
      <c r="F178" s="8"/>
    </row>
    <row r="179" spans="5:6">
      <c r="E179" s="8"/>
      <c r="F179" s="8"/>
    </row>
    <row r="180" spans="5:6">
      <c r="E180" s="8"/>
      <c r="F180" s="8"/>
    </row>
    <row r="181" spans="5:6">
      <c r="E181" s="8"/>
      <c r="F181" s="8"/>
    </row>
    <row r="182" spans="5:6">
      <c r="E182" s="8"/>
      <c r="F182" s="8"/>
    </row>
    <row r="183" spans="5:6">
      <c r="E183" s="8"/>
      <c r="F183" s="8"/>
    </row>
    <row r="184" spans="5:6">
      <c r="E184" s="8"/>
      <c r="F184" s="8"/>
    </row>
    <row r="185" spans="5:6">
      <c r="E185" s="8"/>
      <c r="F185" s="8"/>
    </row>
    <row r="186" spans="5:6">
      <c r="E186" s="8"/>
      <c r="F186" s="8"/>
    </row>
    <row r="187" spans="5:6">
      <c r="E187" s="8"/>
      <c r="F187" s="8"/>
    </row>
    <row r="188" spans="5:6">
      <c r="E188" s="8"/>
      <c r="F188" s="8"/>
    </row>
    <row r="189" spans="5:6">
      <c r="E189" s="8"/>
      <c r="F189" s="8"/>
    </row>
    <row r="190" spans="5:6">
      <c r="E190" s="8"/>
      <c r="F190" s="8"/>
    </row>
    <row r="191" spans="5:6">
      <c r="E191" s="8"/>
      <c r="F191" s="8"/>
    </row>
    <row r="192" spans="5:6">
      <c r="E192" s="8"/>
      <c r="F192" s="8"/>
    </row>
    <row r="193" spans="5:6">
      <c r="E193" s="8"/>
      <c r="F193" s="8"/>
    </row>
    <row r="194" spans="5:6">
      <c r="E194" s="8"/>
      <c r="F194" s="8"/>
    </row>
    <row r="195" spans="5:6">
      <c r="E195" s="8"/>
      <c r="F195" s="8"/>
    </row>
    <row r="196" spans="5:6">
      <c r="E196" s="8"/>
      <c r="F196" s="8"/>
    </row>
    <row r="197" spans="5:6">
      <c r="E197" s="8"/>
      <c r="F197" s="8"/>
    </row>
    <row r="198" spans="5:6">
      <c r="E198" s="8"/>
      <c r="F198" s="8"/>
    </row>
    <row r="199" spans="5:6">
      <c r="E199" s="8"/>
      <c r="F199" s="8"/>
    </row>
    <row r="200" spans="5:6">
      <c r="E200" s="8"/>
      <c r="F200" s="8"/>
    </row>
    <row r="201" spans="5:6">
      <c r="E201" s="8"/>
      <c r="F201" s="8"/>
    </row>
    <row r="202" spans="5:6">
      <c r="E202" s="8"/>
      <c r="F202" s="8"/>
    </row>
    <row r="203" spans="5:6">
      <c r="E203" s="8"/>
      <c r="F203" s="8"/>
    </row>
    <row r="204" spans="5:6">
      <c r="E204" s="8"/>
      <c r="F204" s="8"/>
    </row>
    <row r="205" spans="5:6">
      <c r="E205" s="8"/>
      <c r="F205" s="8"/>
    </row>
    <row r="206" spans="5:6">
      <c r="E206" s="8"/>
      <c r="F206" s="8"/>
    </row>
    <row r="207" spans="5:6">
      <c r="E207" s="8"/>
      <c r="F207" s="8"/>
    </row>
    <row r="208" spans="5:6">
      <c r="E208" s="8"/>
      <c r="F208" s="8"/>
    </row>
    <row r="209" spans="5:6">
      <c r="E209" s="8"/>
      <c r="F209" s="8"/>
    </row>
    <row r="210" spans="5:6">
      <c r="E210" s="8"/>
      <c r="F210" s="8"/>
    </row>
    <row r="211" spans="5:6">
      <c r="E211" s="8"/>
      <c r="F211" s="8"/>
    </row>
    <row r="212" spans="5:6">
      <c r="E212" s="8"/>
      <c r="F212" s="8"/>
    </row>
    <row r="213" spans="5:6">
      <c r="E213" s="8"/>
      <c r="F213" s="8"/>
    </row>
    <row r="214" spans="5:6">
      <c r="E214" s="8"/>
      <c r="F214" s="8"/>
    </row>
    <row r="215" spans="5:6">
      <c r="E215" s="8"/>
      <c r="F215" s="8"/>
    </row>
    <row r="216" spans="5:6">
      <c r="E216" s="8"/>
      <c r="F216" s="8"/>
    </row>
    <row r="217" spans="5:6">
      <c r="E217" s="8"/>
      <c r="F217" s="8"/>
    </row>
    <row r="218" spans="5:6">
      <c r="E218" s="8"/>
      <c r="F218" s="8"/>
    </row>
    <row r="219" spans="5:6">
      <c r="E219" s="8"/>
      <c r="F219" s="8"/>
    </row>
    <row r="220" spans="5:6">
      <c r="E220" s="8"/>
      <c r="F220" s="8"/>
    </row>
    <row r="221" spans="5:6">
      <c r="E221" s="8"/>
      <c r="F221" s="8"/>
    </row>
  </sheetData>
  <mergeCells count="13">
    <mergeCell ref="A1:F1"/>
    <mergeCell ref="A3:F3"/>
    <mergeCell ref="A4:F4"/>
    <mergeCell ref="A12:E12"/>
    <mergeCell ref="A13:E13"/>
    <mergeCell ref="A33:F33"/>
    <mergeCell ref="A45:E45"/>
    <mergeCell ref="A46:E46"/>
    <mergeCell ref="A15:F15"/>
    <mergeCell ref="A16:F16"/>
    <mergeCell ref="A29:E29"/>
    <mergeCell ref="A30:E30"/>
    <mergeCell ref="A32:F32"/>
  </mergeCells>
  <pageMargins left="0.78680555555555598" right="0.78680555555555598" top="1.0506944444444399" bottom="1.0506944444444399" header="0" footer="0"/>
  <pageSetup paperSize="9" scale="7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156"/>
  <sheetViews>
    <sheetView topLeftCell="A109" workbookViewId="0">
      <selection activeCell="J141" sqref="J141"/>
    </sheetView>
  </sheetViews>
  <sheetFormatPr defaultRowHeight="15"/>
  <cols>
    <col min="9" max="9" width="16" bestFit="1" customWidth="1"/>
    <col min="19" max="19" width="14.7109375" bestFit="1" customWidth="1"/>
  </cols>
  <sheetData>
    <row r="1" spans="1:9" ht="15.75">
      <c r="A1" s="202" t="s">
        <v>230</v>
      </c>
      <c r="B1" s="154"/>
      <c r="C1" s="154"/>
      <c r="D1" s="154"/>
      <c r="E1" s="154"/>
      <c r="F1" s="154"/>
      <c r="G1" s="154"/>
      <c r="H1" s="154"/>
      <c r="I1" s="154"/>
    </row>
    <row r="2" spans="1:9">
      <c r="A2" s="116"/>
      <c r="B2" s="116"/>
      <c r="C2" s="116"/>
      <c r="D2" s="116"/>
      <c r="E2" s="116"/>
      <c r="F2" s="116"/>
      <c r="G2" s="116"/>
      <c r="H2" s="116"/>
      <c r="I2" s="116"/>
    </row>
    <row r="3" spans="1:9">
      <c r="A3" s="203" t="s">
        <v>213</v>
      </c>
      <c r="B3" s="170"/>
      <c r="C3" s="170"/>
      <c r="D3" s="170"/>
      <c r="E3" s="170"/>
      <c r="F3" s="170"/>
      <c r="G3" s="170"/>
      <c r="H3" s="170"/>
      <c r="I3" s="171"/>
    </row>
    <row r="4" spans="1:9">
      <c r="A4" s="204"/>
      <c r="B4" s="205"/>
      <c r="C4" s="205"/>
      <c r="D4" s="205"/>
      <c r="E4" s="205"/>
      <c r="F4" s="205"/>
      <c r="G4" s="205"/>
      <c r="H4" s="205"/>
      <c r="I4" s="206"/>
    </row>
    <row r="5" spans="1:9">
      <c r="A5" s="204" t="s">
        <v>21</v>
      </c>
      <c r="B5" s="170"/>
      <c r="C5" s="170"/>
      <c r="D5" s="170"/>
      <c r="E5" s="170"/>
      <c r="F5" s="170"/>
      <c r="G5" s="171"/>
      <c r="H5" s="207" t="s">
        <v>211</v>
      </c>
      <c r="I5" s="171"/>
    </row>
    <row r="6" spans="1:9">
      <c r="A6" s="204"/>
      <c r="B6" s="205"/>
      <c r="C6" s="205"/>
      <c r="D6" s="205"/>
      <c r="E6" s="205"/>
      <c r="F6" s="205"/>
      <c r="G6" s="205"/>
      <c r="H6" s="205"/>
      <c r="I6" s="206"/>
    </row>
    <row r="7" spans="1:9">
      <c r="A7" s="172" t="s">
        <v>22</v>
      </c>
      <c r="B7" s="170"/>
      <c r="C7" s="170"/>
      <c r="D7" s="170"/>
      <c r="E7" s="170"/>
      <c r="F7" s="170"/>
      <c r="G7" s="170"/>
      <c r="H7" s="170"/>
      <c r="I7" s="171"/>
    </row>
    <row r="8" spans="1:9">
      <c r="A8" s="34" t="s">
        <v>23</v>
      </c>
      <c r="B8" s="169" t="s">
        <v>24</v>
      </c>
      <c r="C8" s="170"/>
      <c r="D8" s="170"/>
      <c r="E8" s="170"/>
      <c r="F8" s="170"/>
      <c r="G8" s="170"/>
      <c r="H8" s="171"/>
      <c r="I8" s="47"/>
    </row>
    <row r="9" spans="1:9">
      <c r="A9" s="34" t="s">
        <v>25</v>
      </c>
      <c r="B9" s="169" t="s">
        <v>26</v>
      </c>
      <c r="C9" s="170"/>
      <c r="D9" s="170"/>
      <c r="E9" s="170"/>
      <c r="F9" s="170"/>
      <c r="G9" s="170"/>
      <c r="H9" s="171"/>
      <c r="I9" s="121" t="s">
        <v>229</v>
      </c>
    </row>
    <row r="10" spans="1:9">
      <c r="A10" s="34" t="s">
        <v>28</v>
      </c>
      <c r="B10" s="169" t="s">
        <v>29</v>
      </c>
      <c r="C10" s="170"/>
      <c r="D10" s="170"/>
      <c r="E10" s="170"/>
      <c r="F10" s="170"/>
      <c r="G10" s="170"/>
      <c r="H10" s="171"/>
      <c r="I10" s="34" t="s">
        <v>30</v>
      </c>
    </row>
    <row r="11" spans="1:9">
      <c r="A11" s="34" t="s">
        <v>31</v>
      </c>
      <c r="B11" s="169" t="s">
        <v>32</v>
      </c>
      <c r="C11" s="170"/>
      <c r="D11" s="170"/>
      <c r="E11" s="170"/>
      <c r="F11" s="170"/>
      <c r="G11" s="170"/>
      <c r="H11" s="171"/>
      <c r="I11" s="34">
        <v>12</v>
      </c>
    </row>
    <row r="12" spans="1:9">
      <c r="A12" s="197"/>
      <c r="B12" s="197"/>
      <c r="C12" s="197"/>
      <c r="D12" s="197"/>
      <c r="E12" s="197"/>
      <c r="F12" s="197"/>
      <c r="G12" s="197"/>
      <c r="H12" s="197"/>
      <c r="I12" s="184"/>
    </row>
    <row r="13" spans="1:9">
      <c r="A13" s="172" t="s">
        <v>33</v>
      </c>
      <c r="B13" s="170"/>
      <c r="C13" s="170"/>
      <c r="D13" s="170"/>
      <c r="E13" s="170"/>
      <c r="F13" s="170"/>
      <c r="G13" s="170"/>
      <c r="H13" s="170"/>
      <c r="I13" s="171"/>
    </row>
    <row r="14" spans="1:9">
      <c r="A14" s="192" t="s">
        <v>34</v>
      </c>
      <c r="B14" s="171"/>
      <c r="C14" s="192" t="s">
        <v>35</v>
      </c>
      <c r="D14" s="171"/>
      <c r="E14" s="192" t="s">
        <v>36</v>
      </c>
      <c r="F14" s="170"/>
      <c r="G14" s="170"/>
      <c r="H14" s="170"/>
      <c r="I14" s="171"/>
    </row>
    <row r="15" spans="1:9">
      <c r="A15" s="208" t="s">
        <v>228</v>
      </c>
      <c r="B15" s="199"/>
      <c r="C15" s="200" t="s">
        <v>35</v>
      </c>
      <c r="D15" s="201"/>
      <c r="E15" s="192">
        <v>1330</v>
      </c>
      <c r="F15" s="170"/>
      <c r="G15" s="170"/>
      <c r="H15" s="170"/>
      <c r="I15" s="171"/>
    </row>
    <row r="16" spans="1:9">
      <c r="A16" s="172" t="s">
        <v>37</v>
      </c>
      <c r="B16" s="170"/>
      <c r="C16" s="170"/>
      <c r="D16" s="170"/>
      <c r="E16" s="170"/>
      <c r="F16" s="170"/>
      <c r="G16" s="170"/>
      <c r="H16" s="170"/>
      <c r="I16" s="171"/>
    </row>
    <row r="17" spans="1:9">
      <c r="A17" s="34">
        <v>1</v>
      </c>
      <c r="B17" s="169" t="s">
        <v>38</v>
      </c>
      <c r="C17" s="170"/>
      <c r="D17" s="170"/>
      <c r="E17" s="170"/>
      <c r="F17" s="170"/>
      <c r="G17" s="170"/>
      <c r="H17" s="171"/>
      <c r="I17" s="121" t="s">
        <v>198</v>
      </c>
    </row>
    <row r="18" spans="1:9">
      <c r="A18" s="34">
        <v>2</v>
      </c>
      <c r="B18" s="169" t="s">
        <v>39</v>
      </c>
      <c r="C18" s="170"/>
      <c r="D18" s="170"/>
      <c r="E18" s="170"/>
      <c r="F18" s="170"/>
      <c r="G18" s="170"/>
      <c r="H18" s="171"/>
      <c r="I18" s="119" t="s">
        <v>200</v>
      </c>
    </row>
    <row r="19" spans="1:9">
      <c r="A19" s="34">
        <v>3</v>
      </c>
      <c r="B19" s="169" t="s">
        <v>246</v>
      </c>
      <c r="C19" s="170"/>
      <c r="D19" s="170"/>
      <c r="E19" s="170"/>
      <c r="F19" s="170"/>
      <c r="G19" s="170"/>
      <c r="H19" s="171"/>
      <c r="I19" s="49">
        <v>238.5</v>
      </c>
    </row>
    <row r="20" spans="1:9" ht="76.5">
      <c r="A20" s="36">
        <v>4</v>
      </c>
      <c r="B20" s="196" t="s">
        <v>41</v>
      </c>
      <c r="C20" s="170"/>
      <c r="D20" s="170"/>
      <c r="E20" s="170"/>
      <c r="F20" s="170"/>
      <c r="G20" s="170"/>
      <c r="H20" s="171"/>
      <c r="I20" s="50" t="s">
        <v>42</v>
      </c>
    </row>
    <row r="21" spans="1:9">
      <c r="A21" s="34">
        <v>5</v>
      </c>
      <c r="B21" s="169" t="s">
        <v>43</v>
      </c>
      <c r="C21" s="170"/>
      <c r="D21" s="170"/>
      <c r="E21" s="170"/>
      <c r="F21" s="170"/>
      <c r="G21" s="170"/>
      <c r="H21" s="171"/>
      <c r="I21" s="123" t="s">
        <v>199</v>
      </c>
    </row>
    <row r="22" spans="1:9">
      <c r="A22" s="189"/>
      <c r="B22" s="170"/>
      <c r="C22" s="170"/>
      <c r="D22" s="170"/>
      <c r="E22" s="170"/>
      <c r="F22" s="170"/>
      <c r="G22" s="170"/>
      <c r="H22" s="170"/>
      <c r="I22" s="171"/>
    </row>
    <row r="23" spans="1:9">
      <c r="A23" s="172" t="s">
        <v>44</v>
      </c>
      <c r="B23" s="170"/>
      <c r="C23" s="170"/>
      <c r="D23" s="170"/>
      <c r="E23" s="170"/>
      <c r="F23" s="170"/>
      <c r="G23" s="170"/>
      <c r="H23" s="170"/>
      <c r="I23" s="171"/>
    </row>
    <row r="24" spans="1:9">
      <c r="A24" s="37">
        <v>1</v>
      </c>
      <c r="B24" s="172" t="s">
        <v>45</v>
      </c>
      <c r="C24" s="170"/>
      <c r="D24" s="170"/>
      <c r="E24" s="170"/>
      <c r="F24" s="170"/>
      <c r="G24" s="171"/>
      <c r="H24" s="38" t="s">
        <v>46</v>
      </c>
      <c r="I24" s="38" t="s">
        <v>47</v>
      </c>
    </row>
    <row r="25" spans="1:9">
      <c r="A25" s="39" t="s">
        <v>23</v>
      </c>
      <c r="B25" s="169" t="s">
        <v>48</v>
      </c>
      <c r="C25" s="170"/>
      <c r="D25" s="170"/>
      <c r="E25" s="170"/>
      <c r="F25" s="170"/>
      <c r="G25" s="171"/>
      <c r="H25" s="40"/>
      <c r="I25" s="51">
        <f>I19</f>
        <v>238.5</v>
      </c>
    </row>
    <row r="26" spans="1:9">
      <c r="A26" s="39" t="s">
        <v>25</v>
      </c>
      <c r="B26" s="169" t="s">
        <v>49</v>
      </c>
      <c r="C26" s="170"/>
      <c r="D26" s="170"/>
      <c r="E26" s="170"/>
      <c r="F26" s="170"/>
      <c r="G26" s="171"/>
      <c r="H26" s="41"/>
      <c r="I26" s="52">
        <v>0</v>
      </c>
    </row>
    <row r="27" spans="1:9">
      <c r="A27" s="39" t="s">
        <v>28</v>
      </c>
      <c r="B27" s="169" t="s">
        <v>50</v>
      </c>
      <c r="C27" s="170"/>
      <c r="D27" s="170"/>
      <c r="E27" s="170"/>
      <c r="F27" s="170"/>
      <c r="G27" s="171"/>
      <c r="H27" s="41"/>
      <c r="I27" s="51">
        <v>0</v>
      </c>
    </row>
    <row r="28" spans="1:9">
      <c r="A28" s="39" t="s">
        <v>31</v>
      </c>
      <c r="B28" s="169" t="s">
        <v>51</v>
      </c>
      <c r="C28" s="170"/>
      <c r="D28" s="170"/>
      <c r="E28" s="170"/>
      <c r="F28" s="170"/>
      <c r="G28" s="171"/>
      <c r="H28" s="41"/>
      <c r="I28" s="51">
        <v>0</v>
      </c>
    </row>
    <row r="29" spans="1:9">
      <c r="A29" s="39" t="s">
        <v>52</v>
      </c>
      <c r="B29" s="169" t="s">
        <v>53</v>
      </c>
      <c r="C29" s="170"/>
      <c r="D29" s="170"/>
      <c r="E29" s="170"/>
      <c r="F29" s="170"/>
      <c r="G29" s="171"/>
      <c r="H29" s="41"/>
      <c r="I29" s="51">
        <v>0</v>
      </c>
    </row>
    <row r="30" spans="1:9">
      <c r="A30" s="39" t="s">
        <v>54</v>
      </c>
      <c r="B30" s="169" t="s">
        <v>55</v>
      </c>
      <c r="C30" s="170"/>
      <c r="D30" s="170"/>
      <c r="E30" s="170"/>
      <c r="F30" s="170"/>
      <c r="G30" s="171"/>
      <c r="H30" s="41"/>
      <c r="I30" s="51">
        <v>0</v>
      </c>
    </row>
    <row r="31" spans="1:9">
      <c r="A31" s="172" t="s">
        <v>56</v>
      </c>
      <c r="B31" s="170"/>
      <c r="C31" s="170"/>
      <c r="D31" s="170"/>
      <c r="E31" s="170"/>
      <c r="F31" s="170"/>
      <c r="G31" s="170"/>
      <c r="H31" s="171"/>
      <c r="I31" s="53">
        <f>SUM(I25:I30)</f>
        <v>238.5</v>
      </c>
    </row>
    <row r="32" spans="1:9">
      <c r="A32" s="195"/>
      <c r="B32" s="195"/>
      <c r="C32" s="195"/>
      <c r="D32" s="195"/>
      <c r="E32" s="195"/>
      <c r="F32" s="195"/>
      <c r="G32" s="195"/>
      <c r="H32" s="195"/>
      <c r="I32" s="184"/>
    </row>
    <row r="33" spans="1:9">
      <c r="A33" s="172" t="s">
        <v>57</v>
      </c>
      <c r="B33" s="170"/>
      <c r="C33" s="170"/>
      <c r="D33" s="170"/>
      <c r="E33" s="170"/>
      <c r="F33" s="170"/>
      <c r="G33" s="170"/>
      <c r="H33" s="170"/>
      <c r="I33" s="171"/>
    </row>
    <row r="34" spans="1:9">
      <c r="A34" s="172" t="s">
        <v>58</v>
      </c>
      <c r="B34" s="170"/>
      <c r="C34" s="170"/>
      <c r="D34" s="170"/>
      <c r="E34" s="170"/>
      <c r="F34" s="170"/>
      <c r="G34" s="171"/>
      <c r="H34" s="38" t="s">
        <v>46</v>
      </c>
      <c r="I34" s="38" t="s">
        <v>47</v>
      </c>
    </row>
    <row r="35" spans="1:9">
      <c r="A35" s="39" t="s">
        <v>23</v>
      </c>
      <c r="B35" s="169" t="s">
        <v>59</v>
      </c>
      <c r="C35" s="170"/>
      <c r="D35" s="170"/>
      <c r="E35" s="170"/>
      <c r="F35" s="170"/>
      <c r="G35" s="171"/>
      <c r="H35" s="41">
        <f>ROUND(1/12,4)</f>
        <v>8.3299999999999999E-2</v>
      </c>
      <c r="I35" s="54">
        <v>0</v>
      </c>
    </row>
    <row r="36" spans="1:9">
      <c r="A36" s="39" t="s">
        <v>25</v>
      </c>
      <c r="B36" s="169" t="s">
        <v>60</v>
      </c>
      <c r="C36" s="170"/>
      <c r="D36" s="170"/>
      <c r="E36" s="170"/>
      <c r="F36" s="170"/>
      <c r="G36" s="171"/>
      <c r="H36" s="41">
        <v>0.121</v>
      </c>
      <c r="I36" s="54">
        <v>0</v>
      </c>
    </row>
    <row r="37" spans="1:9">
      <c r="A37" s="172" t="s">
        <v>61</v>
      </c>
      <c r="B37" s="170"/>
      <c r="C37" s="170"/>
      <c r="D37" s="170"/>
      <c r="E37" s="170"/>
      <c r="F37" s="170"/>
      <c r="G37" s="171"/>
      <c r="H37" s="42">
        <f>SUM(H35:H36)</f>
        <v>0.20429999999999998</v>
      </c>
      <c r="I37" s="53">
        <f>SUM(I35:I36)</f>
        <v>0</v>
      </c>
    </row>
    <row r="38" spans="1:9">
      <c r="A38" s="173" t="s">
        <v>62</v>
      </c>
      <c r="B38" s="174"/>
      <c r="C38" s="174"/>
      <c r="D38" s="174"/>
      <c r="E38" s="174"/>
      <c r="F38" s="174"/>
      <c r="G38" s="185" t="s">
        <v>63</v>
      </c>
      <c r="H38" s="170"/>
      <c r="I38" s="55">
        <f>I31</f>
        <v>238.5</v>
      </c>
    </row>
    <row r="39" spans="1:9">
      <c r="A39" s="175"/>
      <c r="B39" s="173"/>
      <c r="C39" s="173"/>
      <c r="D39" s="173"/>
      <c r="E39" s="173"/>
      <c r="F39" s="177"/>
      <c r="G39" s="185" t="s">
        <v>64</v>
      </c>
      <c r="H39" s="170"/>
      <c r="I39" s="55">
        <f>I37</f>
        <v>0</v>
      </c>
    </row>
    <row r="40" spans="1:9" ht="15.75">
      <c r="A40" s="178"/>
      <c r="B40" s="179"/>
      <c r="C40" s="179"/>
      <c r="D40" s="179"/>
      <c r="E40" s="179"/>
      <c r="F40" s="179"/>
      <c r="G40" s="186" t="s">
        <v>65</v>
      </c>
      <c r="H40" s="170"/>
      <c r="I40" s="56">
        <f>SUM(I38:I39)</f>
        <v>238.5</v>
      </c>
    </row>
    <row r="41" spans="1:9">
      <c r="A41" s="172" t="s">
        <v>66</v>
      </c>
      <c r="B41" s="170"/>
      <c r="C41" s="170"/>
      <c r="D41" s="170"/>
      <c r="E41" s="170"/>
      <c r="F41" s="170"/>
      <c r="G41" s="171"/>
      <c r="H41" s="38" t="s">
        <v>46</v>
      </c>
      <c r="I41" s="38" t="s">
        <v>47</v>
      </c>
    </row>
    <row r="42" spans="1:9">
      <c r="A42" s="39" t="s">
        <v>23</v>
      </c>
      <c r="B42" s="169" t="s">
        <v>67</v>
      </c>
      <c r="C42" s="170"/>
      <c r="D42" s="170"/>
      <c r="E42" s="170"/>
      <c r="F42" s="170"/>
      <c r="G42" s="171"/>
      <c r="H42" s="41">
        <v>0</v>
      </c>
      <c r="I42" s="54">
        <f t="shared" ref="I42:I49" si="0">ROUND($I$40*H42,2)</f>
        <v>0</v>
      </c>
    </row>
    <row r="43" spans="1:9">
      <c r="A43" s="39" t="s">
        <v>25</v>
      </c>
      <c r="B43" s="169" t="s">
        <v>68</v>
      </c>
      <c r="C43" s="170"/>
      <c r="D43" s="170"/>
      <c r="E43" s="170"/>
      <c r="F43" s="170"/>
      <c r="G43" s="171"/>
      <c r="H43" s="41">
        <v>0</v>
      </c>
      <c r="I43" s="54">
        <f t="shared" si="0"/>
        <v>0</v>
      </c>
    </row>
    <row r="44" spans="1:9">
      <c r="A44" s="39" t="s">
        <v>28</v>
      </c>
      <c r="B44" s="169" t="s">
        <v>69</v>
      </c>
      <c r="C44" s="170"/>
      <c r="D44" s="170"/>
      <c r="E44" s="170"/>
      <c r="F44" s="170"/>
      <c r="G44" s="171"/>
      <c r="H44" s="41">
        <v>0</v>
      </c>
      <c r="I44" s="54">
        <f t="shared" si="0"/>
        <v>0</v>
      </c>
    </row>
    <row r="45" spans="1:9">
      <c r="A45" s="39" t="s">
        <v>31</v>
      </c>
      <c r="B45" s="169" t="s">
        <v>70</v>
      </c>
      <c r="C45" s="170"/>
      <c r="D45" s="170"/>
      <c r="E45" s="170"/>
      <c r="F45" s="170"/>
      <c r="G45" s="171"/>
      <c r="H45" s="41">
        <v>0</v>
      </c>
      <c r="I45" s="54">
        <f t="shared" si="0"/>
        <v>0</v>
      </c>
    </row>
    <row r="46" spans="1:9">
      <c r="A46" s="39" t="s">
        <v>52</v>
      </c>
      <c r="B46" s="169" t="s">
        <v>71</v>
      </c>
      <c r="C46" s="170"/>
      <c r="D46" s="170"/>
      <c r="E46" s="170"/>
      <c r="F46" s="170"/>
      <c r="G46" s="171"/>
      <c r="H46" s="41">
        <v>0</v>
      </c>
      <c r="I46" s="54">
        <f t="shared" si="0"/>
        <v>0</v>
      </c>
    </row>
    <row r="47" spans="1:9">
      <c r="A47" s="39" t="s">
        <v>54</v>
      </c>
      <c r="B47" s="169" t="s">
        <v>72</v>
      </c>
      <c r="C47" s="170"/>
      <c r="D47" s="170"/>
      <c r="E47" s="170"/>
      <c r="F47" s="170"/>
      <c r="G47" s="171"/>
      <c r="H47" s="41">
        <v>0</v>
      </c>
      <c r="I47" s="54">
        <f t="shared" si="0"/>
        <v>0</v>
      </c>
    </row>
    <row r="48" spans="1:9">
      <c r="A48" s="39" t="s">
        <v>73</v>
      </c>
      <c r="B48" s="169" t="s">
        <v>74</v>
      </c>
      <c r="C48" s="170"/>
      <c r="D48" s="170"/>
      <c r="E48" s="170"/>
      <c r="F48" s="170"/>
      <c r="G48" s="171"/>
      <c r="H48" s="41">
        <v>0</v>
      </c>
      <c r="I48" s="54">
        <f t="shared" si="0"/>
        <v>0</v>
      </c>
    </row>
    <row r="49" spans="1:9">
      <c r="A49" s="39" t="s">
        <v>75</v>
      </c>
      <c r="B49" s="169" t="s">
        <v>76</v>
      </c>
      <c r="C49" s="170"/>
      <c r="D49" s="170"/>
      <c r="E49" s="170"/>
      <c r="F49" s="170"/>
      <c r="G49" s="171"/>
      <c r="H49" s="41">
        <v>0</v>
      </c>
      <c r="I49" s="54">
        <f t="shared" si="0"/>
        <v>0</v>
      </c>
    </row>
    <row r="50" spans="1:9">
      <c r="A50" s="172" t="s">
        <v>77</v>
      </c>
      <c r="B50" s="170"/>
      <c r="C50" s="170"/>
      <c r="D50" s="170"/>
      <c r="E50" s="170"/>
      <c r="F50" s="170"/>
      <c r="G50" s="171"/>
      <c r="H50" s="42">
        <f>SUM(H42:H49)</f>
        <v>0</v>
      </c>
      <c r="I50" s="53">
        <f>SUM(I42:I49)</f>
        <v>0</v>
      </c>
    </row>
    <row r="51" spans="1:9">
      <c r="A51" s="188"/>
      <c r="B51" s="170"/>
      <c r="C51" s="170"/>
      <c r="D51" s="170"/>
      <c r="E51" s="170"/>
      <c r="F51" s="170"/>
      <c r="G51" s="170"/>
      <c r="H51" s="170"/>
      <c r="I51" s="171"/>
    </row>
    <row r="52" spans="1:9">
      <c r="A52" s="172" t="s">
        <v>78</v>
      </c>
      <c r="B52" s="170"/>
      <c r="C52" s="170"/>
      <c r="D52" s="170"/>
      <c r="E52" s="170"/>
      <c r="F52" s="170"/>
      <c r="G52" s="171"/>
      <c r="H52" s="42"/>
      <c r="I52" s="38" t="s">
        <v>47</v>
      </c>
    </row>
    <row r="53" spans="1:9">
      <c r="A53" s="39" t="s">
        <v>23</v>
      </c>
      <c r="B53" s="189" t="s">
        <v>79</v>
      </c>
      <c r="C53" s="170"/>
      <c r="D53" s="170"/>
      <c r="E53" s="170"/>
      <c r="F53" s="170"/>
      <c r="G53" s="171"/>
      <c r="H53" s="44">
        <v>5</v>
      </c>
      <c r="I53" s="51">
        <v>0</v>
      </c>
    </row>
    <row r="54" spans="1:9">
      <c r="A54" s="39" t="s">
        <v>25</v>
      </c>
      <c r="B54" s="189" t="s">
        <v>80</v>
      </c>
      <c r="C54" s="170"/>
      <c r="D54" s="170"/>
      <c r="E54" s="170"/>
      <c r="F54" s="170"/>
      <c r="G54" s="171"/>
      <c r="H54" s="34" t="s">
        <v>81</v>
      </c>
      <c r="I54" s="51">
        <v>0</v>
      </c>
    </row>
    <row r="55" spans="1:9">
      <c r="A55" s="45" t="s">
        <v>28</v>
      </c>
      <c r="B55" s="194" t="s">
        <v>82</v>
      </c>
      <c r="C55" s="170"/>
      <c r="D55" s="170"/>
      <c r="E55" s="170"/>
      <c r="F55" s="170"/>
      <c r="G55" s="171"/>
      <c r="H55" s="46" t="s">
        <v>81</v>
      </c>
      <c r="I55" s="52">
        <v>0</v>
      </c>
    </row>
    <row r="56" spans="1:9">
      <c r="A56" s="39" t="s">
        <v>31</v>
      </c>
      <c r="B56" s="189" t="s">
        <v>83</v>
      </c>
      <c r="C56" s="170"/>
      <c r="D56" s="170"/>
      <c r="E56" s="170"/>
      <c r="F56" s="170"/>
      <c r="G56" s="171"/>
      <c r="H56" s="34" t="s">
        <v>81</v>
      </c>
      <c r="I56" s="51">
        <v>0</v>
      </c>
    </row>
    <row r="57" spans="1:9">
      <c r="A57" s="172" t="s">
        <v>84</v>
      </c>
      <c r="B57" s="170"/>
      <c r="C57" s="170"/>
      <c r="D57" s="170"/>
      <c r="E57" s="170"/>
      <c r="F57" s="170"/>
      <c r="G57" s="170"/>
      <c r="H57" s="171"/>
      <c r="I57" s="92">
        <f>SUM(I53:I56)</f>
        <v>0</v>
      </c>
    </row>
    <row r="58" spans="1:9">
      <c r="A58" s="188"/>
      <c r="B58" s="170"/>
      <c r="C58" s="170"/>
      <c r="D58" s="170"/>
      <c r="E58" s="170"/>
      <c r="F58" s="170"/>
      <c r="G58" s="170"/>
      <c r="H58" s="170"/>
      <c r="I58" s="171"/>
    </row>
    <row r="59" spans="1:9">
      <c r="A59" s="172" t="s">
        <v>85</v>
      </c>
      <c r="B59" s="170"/>
      <c r="C59" s="170"/>
      <c r="D59" s="170"/>
      <c r="E59" s="170"/>
      <c r="F59" s="170"/>
      <c r="G59" s="170"/>
      <c r="H59" s="170"/>
      <c r="I59" s="171"/>
    </row>
    <row r="60" spans="1:9">
      <c r="A60" s="172" t="s">
        <v>86</v>
      </c>
      <c r="B60" s="170"/>
      <c r="C60" s="170"/>
      <c r="D60" s="170"/>
      <c r="E60" s="170"/>
      <c r="F60" s="170"/>
      <c r="G60" s="170"/>
      <c r="H60" s="171"/>
      <c r="I60" s="38" t="s">
        <v>47</v>
      </c>
    </row>
    <row r="61" spans="1:9">
      <c r="A61" s="39" t="s">
        <v>87</v>
      </c>
      <c r="B61" s="192" t="s">
        <v>88</v>
      </c>
      <c r="C61" s="170"/>
      <c r="D61" s="170"/>
      <c r="E61" s="170"/>
      <c r="F61" s="170"/>
      <c r="G61" s="170"/>
      <c r="H61" s="171"/>
      <c r="I61" s="54">
        <v>0</v>
      </c>
    </row>
    <row r="62" spans="1:9">
      <c r="A62" s="39" t="s">
        <v>89</v>
      </c>
      <c r="B62" s="192" t="s">
        <v>90</v>
      </c>
      <c r="C62" s="170"/>
      <c r="D62" s="170"/>
      <c r="E62" s="170"/>
      <c r="F62" s="170"/>
      <c r="G62" s="170"/>
      <c r="H62" s="171"/>
      <c r="I62" s="54">
        <v>0</v>
      </c>
    </row>
    <row r="63" spans="1:9">
      <c r="A63" s="39" t="s">
        <v>91</v>
      </c>
      <c r="B63" s="192" t="s">
        <v>92</v>
      </c>
      <c r="C63" s="170"/>
      <c r="D63" s="170"/>
      <c r="E63" s="170"/>
      <c r="F63" s="170"/>
      <c r="G63" s="170"/>
      <c r="H63" s="171"/>
      <c r="I63" s="54">
        <v>0</v>
      </c>
    </row>
    <row r="64" spans="1:9">
      <c r="A64" s="172" t="s">
        <v>93</v>
      </c>
      <c r="B64" s="170"/>
      <c r="C64" s="170"/>
      <c r="D64" s="170"/>
      <c r="E64" s="170"/>
      <c r="F64" s="170"/>
      <c r="G64" s="170"/>
      <c r="H64" s="171"/>
      <c r="I64" s="53">
        <f>SUM(I61:I63)</f>
        <v>0</v>
      </c>
    </row>
    <row r="65" spans="1:9">
      <c r="A65" s="180" t="s">
        <v>94</v>
      </c>
      <c r="B65" s="174"/>
      <c r="C65" s="174"/>
      <c r="D65" s="174"/>
      <c r="E65" s="174"/>
      <c r="F65" s="174"/>
      <c r="G65" s="185" t="s">
        <v>63</v>
      </c>
      <c r="H65" s="170"/>
      <c r="I65" s="55">
        <f>I31</f>
        <v>238.5</v>
      </c>
    </row>
    <row r="66" spans="1:9">
      <c r="A66" s="175"/>
      <c r="B66" s="180"/>
      <c r="C66" s="180"/>
      <c r="D66" s="180"/>
      <c r="E66" s="180"/>
      <c r="F66" s="177"/>
      <c r="G66" s="185" t="s">
        <v>95</v>
      </c>
      <c r="H66" s="170"/>
      <c r="I66" s="55">
        <f>I64</f>
        <v>0</v>
      </c>
    </row>
    <row r="67" spans="1:9" ht="15.75">
      <c r="A67" s="178"/>
      <c r="B67" s="179"/>
      <c r="C67" s="179"/>
      <c r="D67" s="179"/>
      <c r="E67" s="179"/>
      <c r="F67" s="179"/>
      <c r="G67" s="186" t="s">
        <v>65</v>
      </c>
      <c r="H67" s="170"/>
      <c r="I67" s="56">
        <f>SUM(I65:I66)</f>
        <v>238.5</v>
      </c>
    </row>
    <row r="68" spans="1:9">
      <c r="A68" s="172" t="s">
        <v>96</v>
      </c>
      <c r="B68" s="170"/>
      <c r="C68" s="170"/>
      <c r="D68" s="170"/>
      <c r="E68" s="170"/>
      <c r="F68" s="170"/>
      <c r="G68" s="170"/>
      <c r="H68" s="170"/>
      <c r="I68" s="171"/>
    </row>
    <row r="69" spans="1:9">
      <c r="A69" s="39">
        <v>3</v>
      </c>
      <c r="B69" s="172" t="s">
        <v>97</v>
      </c>
      <c r="C69" s="170"/>
      <c r="D69" s="170"/>
      <c r="E69" s="170"/>
      <c r="F69" s="170"/>
      <c r="G69" s="171"/>
      <c r="H69" s="38" t="s">
        <v>46</v>
      </c>
      <c r="I69" s="38" t="s">
        <v>47</v>
      </c>
    </row>
    <row r="70" spans="1:9">
      <c r="A70" s="39" t="s">
        <v>23</v>
      </c>
      <c r="B70" s="169" t="s">
        <v>98</v>
      </c>
      <c r="C70" s="170"/>
      <c r="D70" s="170"/>
      <c r="E70" s="170"/>
      <c r="F70" s="170"/>
      <c r="G70" s="171"/>
      <c r="H70" s="41">
        <f>ROUND(((1/12)*5%),4)</f>
        <v>4.1999999999999997E-3</v>
      </c>
      <c r="I70" s="54">
        <v>0</v>
      </c>
    </row>
    <row r="71" spans="1:9">
      <c r="A71" s="39" t="s">
        <v>25</v>
      </c>
      <c r="B71" s="169" t="s">
        <v>99</v>
      </c>
      <c r="C71" s="170"/>
      <c r="D71" s="170"/>
      <c r="E71" s="170"/>
      <c r="F71" s="170"/>
      <c r="G71" s="171"/>
      <c r="H71" s="41">
        <f>TRUNC(H70*H49,4)</f>
        <v>0</v>
      </c>
      <c r="I71" s="54">
        <v>0</v>
      </c>
    </row>
    <row r="72" spans="1:9">
      <c r="A72" s="39" t="s">
        <v>28</v>
      </c>
      <c r="B72" s="169" t="s">
        <v>100</v>
      </c>
      <c r="C72" s="170"/>
      <c r="D72" s="170"/>
      <c r="E72" s="170"/>
      <c r="F72" s="170"/>
      <c r="G72" s="171"/>
      <c r="H72" s="41">
        <f>ROUND(((7/30)/12)*95%,4)</f>
        <v>1.8499999999999999E-2</v>
      </c>
      <c r="I72" s="54">
        <v>0</v>
      </c>
    </row>
    <row r="73" spans="1:9">
      <c r="A73" s="94" t="s">
        <v>31</v>
      </c>
      <c r="B73" s="193" t="s">
        <v>101</v>
      </c>
      <c r="C73" s="170"/>
      <c r="D73" s="170"/>
      <c r="E73" s="170"/>
      <c r="F73" s="170"/>
      <c r="G73" s="171"/>
      <c r="H73" s="41">
        <f>ROUND(H72*H50,4)</f>
        <v>0</v>
      </c>
      <c r="I73" s="54">
        <v>0</v>
      </c>
    </row>
    <row r="74" spans="1:9">
      <c r="A74" s="39" t="s">
        <v>52</v>
      </c>
      <c r="B74" s="169" t="s">
        <v>102</v>
      </c>
      <c r="C74" s="170"/>
      <c r="D74" s="170"/>
      <c r="E74" s="170"/>
      <c r="F74" s="170"/>
      <c r="G74" s="171"/>
      <c r="H74" s="41">
        <v>0.04</v>
      </c>
      <c r="I74" s="54">
        <v>0</v>
      </c>
    </row>
    <row r="75" spans="1:9">
      <c r="A75" s="172" t="s">
        <v>103</v>
      </c>
      <c r="B75" s="170"/>
      <c r="C75" s="170"/>
      <c r="D75" s="170"/>
      <c r="E75" s="170"/>
      <c r="F75" s="170"/>
      <c r="G75" s="171"/>
      <c r="H75" s="42">
        <f>SUM(H70:H74)</f>
        <v>6.2700000000000006E-2</v>
      </c>
      <c r="I75" s="53">
        <f>SUM(I70:I74)</f>
        <v>0</v>
      </c>
    </row>
    <row r="76" spans="1:9">
      <c r="A76" s="173" t="s">
        <v>104</v>
      </c>
      <c r="B76" s="174"/>
      <c r="C76" s="174"/>
      <c r="D76" s="174"/>
      <c r="E76" s="174"/>
      <c r="F76" s="174"/>
      <c r="G76" s="185" t="s">
        <v>63</v>
      </c>
      <c r="H76" s="170"/>
      <c r="I76" s="55">
        <f>I31</f>
        <v>238.5</v>
      </c>
    </row>
    <row r="77" spans="1:9">
      <c r="A77" s="175"/>
      <c r="B77" s="173"/>
      <c r="C77" s="173"/>
      <c r="D77" s="173"/>
      <c r="E77" s="173"/>
      <c r="F77" s="177"/>
      <c r="G77" s="185" t="s">
        <v>95</v>
      </c>
      <c r="H77" s="170"/>
      <c r="I77" s="55">
        <f>I64</f>
        <v>0</v>
      </c>
    </row>
    <row r="78" spans="1:9">
      <c r="A78" s="175"/>
      <c r="B78" s="173"/>
      <c r="C78" s="173"/>
      <c r="D78" s="173"/>
      <c r="E78" s="173"/>
      <c r="F78" s="177"/>
      <c r="G78" s="185" t="s">
        <v>105</v>
      </c>
      <c r="H78" s="170"/>
      <c r="I78" s="55">
        <f>I75</f>
        <v>0</v>
      </c>
    </row>
    <row r="79" spans="1:9" ht="15.75">
      <c r="A79" s="175"/>
      <c r="B79" s="177"/>
      <c r="C79" s="177"/>
      <c r="D79" s="177"/>
      <c r="E79" s="177"/>
      <c r="F79" s="177"/>
      <c r="G79" s="186" t="s">
        <v>65</v>
      </c>
      <c r="H79" s="170"/>
      <c r="I79" s="56">
        <f>SUM(I76:I78)</f>
        <v>238.5</v>
      </c>
    </row>
    <row r="80" spans="1:9">
      <c r="A80" s="172" t="s">
        <v>106</v>
      </c>
      <c r="B80" s="170"/>
      <c r="C80" s="170"/>
      <c r="D80" s="170"/>
      <c r="E80" s="170"/>
      <c r="F80" s="170"/>
      <c r="G80" s="170"/>
      <c r="H80" s="170"/>
      <c r="I80" s="171"/>
    </row>
    <row r="81" spans="1:9">
      <c r="A81" s="172" t="s">
        <v>107</v>
      </c>
      <c r="B81" s="170"/>
      <c r="C81" s="170"/>
      <c r="D81" s="170"/>
      <c r="E81" s="170"/>
      <c r="F81" s="170"/>
      <c r="G81" s="171"/>
      <c r="H81" s="38" t="s">
        <v>46</v>
      </c>
      <c r="I81" s="38" t="s">
        <v>47</v>
      </c>
    </row>
    <row r="82" spans="1:9">
      <c r="A82" s="39" t="s">
        <v>23</v>
      </c>
      <c r="B82" s="169" t="s">
        <v>108</v>
      </c>
      <c r="C82" s="170"/>
      <c r="D82" s="170"/>
      <c r="E82" s="170"/>
      <c r="F82" s="170"/>
      <c r="G82" s="171"/>
      <c r="H82" s="41">
        <f>ROUND(((1+1/3)/12)/12,4)</f>
        <v>9.2999999999999992E-3</v>
      </c>
      <c r="I82" s="54">
        <v>0</v>
      </c>
    </row>
    <row r="83" spans="1:9">
      <c r="A83" s="39" t="s">
        <v>25</v>
      </c>
      <c r="B83" s="169" t="s">
        <v>109</v>
      </c>
      <c r="C83" s="170"/>
      <c r="D83" s="170"/>
      <c r="E83" s="170"/>
      <c r="F83" s="170"/>
      <c r="G83" s="171"/>
      <c r="H83" s="41">
        <f>ROUND((2/30)/12,4)</f>
        <v>5.5999999999999999E-3</v>
      </c>
      <c r="I83" s="54">
        <v>0</v>
      </c>
    </row>
    <row r="84" spans="1:9">
      <c r="A84" s="39" t="s">
        <v>28</v>
      </c>
      <c r="B84" s="169" t="s">
        <v>110</v>
      </c>
      <c r="C84" s="170"/>
      <c r="D84" s="170"/>
      <c r="E84" s="170"/>
      <c r="F84" s="170"/>
      <c r="G84" s="171"/>
      <c r="H84" s="41">
        <f>ROUND(((5/30)/12)*2%,4)</f>
        <v>2.9999999999999997E-4</v>
      </c>
      <c r="I84" s="54">
        <v>0</v>
      </c>
    </row>
    <row r="85" spans="1:9">
      <c r="A85" s="39" t="s">
        <v>31</v>
      </c>
      <c r="B85" s="169" t="s">
        <v>111</v>
      </c>
      <c r="C85" s="170"/>
      <c r="D85" s="170"/>
      <c r="E85" s="170"/>
      <c r="F85" s="170"/>
      <c r="G85" s="171"/>
      <c r="H85" s="41">
        <f>ROUND(((15/30)/12)*8%,4)</f>
        <v>3.3E-3</v>
      </c>
      <c r="I85" s="54">
        <v>0</v>
      </c>
    </row>
    <row r="86" spans="1:9">
      <c r="A86" s="39" t="s">
        <v>52</v>
      </c>
      <c r="B86" s="169" t="s">
        <v>112</v>
      </c>
      <c r="C86" s="170"/>
      <c r="D86" s="170"/>
      <c r="E86" s="170"/>
      <c r="F86" s="170"/>
      <c r="G86" s="171"/>
      <c r="H86" s="41">
        <f>ROUND(((1+1/3)/12*4/12)*2%,4)</f>
        <v>6.9999999999999999E-4</v>
      </c>
      <c r="I86" s="54">
        <v>0</v>
      </c>
    </row>
    <row r="87" spans="1:9">
      <c r="A87" s="45" t="s">
        <v>54</v>
      </c>
      <c r="B87" s="191" t="s">
        <v>113</v>
      </c>
      <c r="C87" s="170"/>
      <c r="D87" s="170"/>
      <c r="E87" s="170"/>
      <c r="F87" s="170"/>
      <c r="G87" s="171"/>
      <c r="H87" s="57">
        <v>0</v>
      </c>
      <c r="I87" s="54">
        <f t="shared" ref="I87" si="1">ROUND(H87*$I$79,2)</f>
        <v>0</v>
      </c>
    </row>
    <row r="88" spans="1:9">
      <c r="A88" s="172" t="s">
        <v>114</v>
      </c>
      <c r="B88" s="170"/>
      <c r="C88" s="170"/>
      <c r="D88" s="170"/>
      <c r="E88" s="170"/>
      <c r="F88" s="170"/>
      <c r="G88" s="171"/>
      <c r="H88" s="42">
        <f>SUM(H82:H87)</f>
        <v>1.9199999999999998E-2</v>
      </c>
      <c r="I88" s="53">
        <f>SUM(I82:I87)</f>
        <v>0</v>
      </c>
    </row>
    <row r="89" spans="1:9">
      <c r="A89" s="188"/>
      <c r="B89" s="170"/>
      <c r="C89" s="170"/>
      <c r="D89" s="170"/>
      <c r="E89" s="170"/>
      <c r="F89" s="170"/>
      <c r="G89" s="170"/>
      <c r="H89" s="170"/>
      <c r="I89" s="171"/>
    </row>
    <row r="90" spans="1:9">
      <c r="A90" s="190" t="s">
        <v>115</v>
      </c>
      <c r="B90" s="170"/>
      <c r="C90" s="170"/>
      <c r="D90" s="170"/>
      <c r="E90" s="170"/>
      <c r="F90" s="170"/>
      <c r="G90" s="171"/>
      <c r="H90" s="58" t="s">
        <v>46</v>
      </c>
      <c r="I90" s="58" t="s">
        <v>47</v>
      </c>
    </row>
    <row r="91" spans="1:9">
      <c r="A91" s="45" t="s">
        <v>23</v>
      </c>
      <c r="B91" s="191" t="s">
        <v>116</v>
      </c>
      <c r="C91" s="170"/>
      <c r="D91" s="170"/>
      <c r="E91" s="170"/>
      <c r="F91" s="170"/>
      <c r="G91" s="171"/>
      <c r="H91" s="57">
        <v>0</v>
      </c>
      <c r="I91" s="74">
        <f>I31*H91</f>
        <v>0</v>
      </c>
    </row>
    <row r="92" spans="1:9">
      <c r="A92" s="190" t="s">
        <v>117</v>
      </c>
      <c r="B92" s="170"/>
      <c r="C92" s="170"/>
      <c r="D92" s="170"/>
      <c r="E92" s="170"/>
      <c r="F92" s="170"/>
      <c r="G92" s="171"/>
      <c r="H92" s="59">
        <f>H91</f>
        <v>0</v>
      </c>
      <c r="I92" s="75">
        <f>I91</f>
        <v>0</v>
      </c>
    </row>
    <row r="93" spans="1:9">
      <c r="A93" s="188"/>
      <c r="B93" s="170"/>
      <c r="C93" s="170"/>
      <c r="D93" s="170"/>
      <c r="E93" s="170"/>
      <c r="F93" s="170"/>
      <c r="G93" s="170"/>
      <c r="H93" s="170"/>
      <c r="I93" s="171"/>
    </row>
    <row r="94" spans="1:9">
      <c r="A94" s="172" t="s">
        <v>118</v>
      </c>
      <c r="B94" s="170"/>
      <c r="C94" s="170"/>
      <c r="D94" s="170"/>
      <c r="E94" s="170"/>
      <c r="F94" s="170"/>
      <c r="G94" s="170"/>
      <c r="H94" s="170"/>
      <c r="I94" s="171"/>
    </row>
    <row r="95" spans="1:9">
      <c r="A95" s="172" t="s">
        <v>119</v>
      </c>
      <c r="B95" s="170"/>
      <c r="C95" s="170"/>
      <c r="D95" s="170"/>
      <c r="E95" s="170"/>
      <c r="F95" s="170"/>
      <c r="G95" s="170"/>
      <c r="H95" s="171"/>
      <c r="I95" s="38" t="s">
        <v>47</v>
      </c>
    </row>
    <row r="96" spans="1:9">
      <c r="A96" s="39" t="s">
        <v>120</v>
      </c>
      <c r="B96" s="192" t="s">
        <v>121</v>
      </c>
      <c r="C96" s="170"/>
      <c r="D96" s="170"/>
      <c r="E96" s="170"/>
      <c r="F96" s="170"/>
      <c r="G96" s="170"/>
      <c r="H96" s="171"/>
      <c r="I96" s="54">
        <v>0</v>
      </c>
    </row>
    <row r="97" spans="1:9">
      <c r="A97" s="45" t="s">
        <v>122</v>
      </c>
      <c r="B97" s="187" t="s">
        <v>123</v>
      </c>
      <c r="C97" s="170"/>
      <c r="D97" s="170"/>
      <c r="E97" s="170"/>
      <c r="F97" s="170"/>
      <c r="G97" s="170"/>
      <c r="H97" s="171"/>
      <c r="I97" s="74">
        <f>I92</f>
        <v>0</v>
      </c>
    </row>
    <row r="98" spans="1:9">
      <c r="A98" s="172" t="s">
        <v>124</v>
      </c>
      <c r="B98" s="170"/>
      <c r="C98" s="170"/>
      <c r="D98" s="170"/>
      <c r="E98" s="170"/>
      <c r="F98" s="170"/>
      <c r="G98" s="170"/>
      <c r="H98" s="171"/>
      <c r="I98" s="53">
        <f>SUM(I96:I97)</f>
        <v>0</v>
      </c>
    </row>
    <row r="99" spans="1:9">
      <c r="A99" s="188"/>
      <c r="B99" s="170"/>
      <c r="C99" s="170"/>
      <c r="D99" s="170"/>
      <c r="E99" s="170"/>
      <c r="F99" s="170"/>
      <c r="G99" s="170"/>
      <c r="H99" s="170"/>
      <c r="I99" s="171"/>
    </row>
    <row r="100" spans="1:9">
      <c r="A100" s="172" t="s">
        <v>125</v>
      </c>
      <c r="B100" s="170"/>
      <c r="C100" s="170"/>
      <c r="D100" s="170"/>
      <c r="E100" s="170"/>
      <c r="F100" s="170"/>
      <c r="G100" s="170"/>
      <c r="H100" s="170"/>
      <c r="I100" s="171"/>
    </row>
    <row r="101" spans="1:9">
      <c r="A101" s="38">
        <v>5</v>
      </c>
      <c r="B101" s="172" t="s">
        <v>126</v>
      </c>
      <c r="C101" s="170"/>
      <c r="D101" s="170"/>
      <c r="E101" s="170"/>
      <c r="F101" s="170"/>
      <c r="G101" s="171"/>
      <c r="H101" s="38"/>
      <c r="I101" s="38" t="s">
        <v>47</v>
      </c>
    </row>
    <row r="102" spans="1:9">
      <c r="A102" s="60" t="s">
        <v>23</v>
      </c>
      <c r="B102" s="189" t="s">
        <v>127</v>
      </c>
      <c r="C102" s="170"/>
      <c r="D102" s="170"/>
      <c r="E102" s="170"/>
      <c r="F102" s="170"/>
      <c r="G102" s="171"/>
      <c r="H102" s="61" t="s">
        <v>81</v>
      </c>
      <c r="I102" s="54">
        <v>0</v>
      </c>
    </row>
    <row r="103" spans="1:9">
      <c r="A103" s="60" t="s">
        <v>25</v>
      </c>
      <c r="B103" s="189" t="s">
        <v>128</v>
      </c>
      <c r="C103" s="170"/>
      <c r="D103" s="170"/>
      <c r="E103" s="170"/>
      <c r="F103" s="170"/>
      <c r="G103" s="171"/>
      <c r="H103" s="61" t="s">
        <v>81</v>
      </c>
      <c r="I103" s="54">
        <v>0</v>
      </c>
    </row>
    <row r="104" spans="1:9">
      <c r="A104" s="60" t="s">
        <v>28</v>
      </c>
      <c r="B104" s="189" t="s">
        <v>129</v>
      </c>
      <c r="C104" s="170"/>
      <c r="D104" s="170"/>
      <c r="E104" s="170"/>
      <c r="F104" s="170"/>
      <c r="G104" s="171"/>
      <c r="H104" s="61" t="s">
        <v>81</v>
      </c>
      <c r="I104" s="54">
        <v>0</v>
      </c>
    </row>
    <row r="105" spans="1:9">
      <c r="A105" s="60" t="s">
        <v>31</v>
      </c>
      <c r="B105" s="189" t="s">
        <v>130</v>
      </c>
      <c r="C105" s="170"/>
      <c r="D105" s="170"/>
      <c r="E105" s="170"/>
      <c r="F105" s="170"/>
      <c r="G105" s="171"/>
      <c r="H105" s="62" t="s">
        <v>81</v>
      </c>
      <c r="I105" s="54">
        <v>0</v>
      </c>
    </row>
    <row r="106" spans="1:9">
      <c r="A106" s="172" t="s">
        <v>131</v>
      </c>
      <c r="B106" s="170"/>
      <c r="C106" s="170"/>
      <c r="D106" s="170"/>
      <c r="E106" s="170"/>
      <c r="F106" s="170"/>
      <c r="G106" s="171"/>
      <c r="H106" s="42" t="s">
        <v>81</v>
      </c>
      <c r="I106" s="53">
        <f>SUM(I102:I105)</f>
        <v>0</v>
      </c>
    </row>
    <row r="107" spans="1:9">
      <c r="A107" s="173" t="s">
        <v>132</v>
      </c>
      <c r="B107" s="174"/>
      <c r="C107" s="174"/>
      <c r="D107" s="174"/>
      <c r="E107" s="174"/>
      <c r="F107" s="174"/>
      <c r="G107" s="185" t="s">
        <v>63</v>
      </c>
      <c r="H107" s="170"/>
      <c r="I107" s="55">
        <f>I31</f>
        <v>238.5</v>
      </c>
    </row>
    <row r="108" spans="1:9">
      <c r="A108" s="175"/>
      <c r="B108" s="173"/>
      <c r="C108" s="173"/>
      <c r="D108" s="173"/>
      <c r="E108" s="173"/>
      <c r="F108" s="177"/>
      <c r="G108" s="185" t="s">
        <v>95</v>
      </c>
      <c r="H108" s="170"/>
      <c r="I108" s="55">
        <f>I64</f>
        <v>0</v>
      </c>
    </row>
    <row r="109" spans="1:9">
      <c r="A109" s="175"/>
      <c r="B109" s="173"/>
      <c r="C109" s="173"/>
      <c r="D109" s="173"/>
      <c r="E109" s="173"/>
      <c r="F109" s="177"/>
      <c r="G109" s="185" t="s">
        <v>105</v>
      </c>
      <c r="H109" s="170"/>
      <c r="I109" s="55">
        <f>I75</f>
        <v>0</v>
      </c>
    </row>
    <row r="110" spans="1:9">
      <c r="A110" s="175"/>
      <c r="B110" s="173"/>
      <c r="C110" s="173"/>
      <c r="D110" s="173"/>
      <c r="E110" s="173"/>
      <c r="F110" s="177"/>
      <c r="G110" s="185" t="s">
        <v>133</v>
      </c>
      <c r="H110" s="170"/>
      <c r="I110" s="55">
        <f>I98</f>
        <v>0</v>
      </c>
    </row>
    <row r="111" spans="1:9">
      <c r="A111" s="175"/>
      <c r="B111" s="173"/>
      <c r="C111" s="173"/>
      <c r="D111" s="173"/>
      <c r="E111" s="173"/>
      <c r="F111" s="177"/>
      <c r="G111" s="185" t="s">
        <v>134</v>
      </c>
      <c r="H111" s="170"/>
      <c r="I111" s="55">
        <f>I106</f>
        <v>0</v>
      </c>
    </row>
    <row r="112" spans="1:9" ht="15.75">
      <c r="A112" s="175"/>
      <c r="B112" s="177"/>
      <c r="C112" s="177"/>
      <c r="D112" s="177"/>
      <c r="E112" s="177"/>
      <c r="F112" s="177"/>
      <c r="G112" s="186" t="s">
        <v>65</v>
      </c>
      <c r="H112" s="170"/>
      <c r="I112" s="56">
        <f>SUM(I107:I111)</f>
        <v>238.5</v>
      </c>
    </row>
    <row r="113" spans="1:9">
      <c r="A113" s="172" t="s">
        <v>135</v>
      </c>
      <c r="B113" s="170"/>
      <c r="C113" s="170"/>
      <c r="D113" s="170"/>
      <c r="E113" s="170"/>
      <c r="F113" s="170"/>
      <c r="G113" s="170"/>
      <c r="H113" s="170"/>
      <c r="I113" s="171"/>
    </row>
    <row r="114" spans="1:9">
      <c r="A114" s="38">
        <v>6</v>
      </c>
      <c r="B114" s="172" t="s">
        <v>136</v>
      </c>
      <c r="C114" s="170"/>
      <c r="D114" s="170"/>
      <c r="E114" s="170"/>
      <c r="F114" s="170"/>
      <c r="G114" s="171"/>
      <c r="H114" s="38" t="s">
        <v>46</v>
      </c>
      <c r="I114" s="38" t="s">
        <v>47</v>
      </c>
    </row>
    <row r="115" spans="1:9">
      <c r="A115" s="39" t="s">
        <v>23</v>
      </c>
      <c r="B115" s="169" t="s">
        <v>137</v>
      </c>
      <c r="C115" s="170"/>
      <c r="D115" s="170"/>
      <c r="E115" s="170"/>
      <c r="F115" s="170"/>
      <c r="G115" s="171"/>
      <c r="H115" s="63">
        <v>0</v>
      </c>
      <c r="I115" s="54">
        <f>ROUND(H115*I112,2)</f>
        <v>0</v>
      </c>
    </row>
    <row r="116" spans="1:9">
      <c r="A116" s="39" t="s">
        <v>25</v>
      </c>
      <c r="B116" s="169" t="s">
        <v>138</v>
      </c>
      <c r="C116" s="170"/>
      <c r="D116" s="170"/>
      <c r="E116" s="170"/>
      <c r="F116" s="170"/>
      <c r="G116" s="171"/>
      <c r="H116" s="63">
        <v>0.1</v>
      </c>
      <c r="I116" s="54">
        <f>ROUND(H116*(I112+I115),2)</f>
        <v>23.85</v>
      </c>
    </row>
    <row r="117" spans="1:9">
      <c r="A117" s="39" t="s">
        <v>28</v>
      </c>
      <c r="B117" s="182" t="s">
        <v>139</v>
      </c>
      <c r="C117" s="170"/>
      <c r="D117" s="170"/>
      <c r="E117" s="170"/>
      <c r="F117" s="170"/>
      <c r="G117" s="171"/>
      <c r="H117" s="41"/>
      <c r="I117" s="76"/>
    </row>
    <row r="118" spans="1:9">
      <c r="A118" s="39" t="s">
        <v>140</v>
      </c>
      <c r="B118" s="169" t="s">
        <v>141</v>
      </c>
      <c r="C118" s="170"/>
      <c r="D118" s="170"/>
      <c r="E118" s="170"/>
      <c r="F118" s="170"/>
      <c r="G118" s="171"/>
      <c r="H118" s="63">
        <v>1.6500000000000001E-2</v>
      </c>
      <c r="I118" s="54">
        <f t="shared" ref="I118:I120" si="2">ROUND($I$128*H118,2)</f>
        <v>5.05</v>
      </c>
    </row>
    <row r="119" spans="1:9">
      <c r="A119" s="39" t="s">
        <v>142</v>
      </c>
      <c r="B119" s="169" t="s">
        <v>143</v>
      </c>
      <c r="C119" s="170"/>
      <c r="D119" s="170"/>
      <c r="E119" s="170"/>
      <c r="F119" s="170"/>
      <c r="G119" s="171"/>
      <c r="H119" s="64">
        <v>7.5999999999999998E-2</v>
      </c>
      <c r="I119" s="54">
        <f t="shared" si="2"/>
        <v>23.25</v>
      </c>
    </row>
    <row r="120" spans="1:9">
      <c r="A120" s="39" t="s">
        <v>144</v>
      </c>
      <c r="B120" s="169" t="s">
        <v>145</v>
      </c>
      <c r="C120" s="170"/>
      <c r="D120" s="170"/>
      <c r="E120" s="170"/>
      <c r="F120" s="170"/>
      <c r="G120" s="171"/>
      <c r="H120" s="65">
        <v>0.05</v>
      </c>
      <c r="I120" s="54">
        <f t="shared" si="2"/>
        <v>15.3</v>
      </c>
    </row>
    <row r="121" spans="1:9">
      <c r="A121" s="172" t="s">
        <v>146</v>
      </c>
      <c r="B121" s="170"/>
      <c r="C121" s="170"/>
      <c r="D121" s="170"/>
      <c r="E121" s="170"/>
      <c r="F121" s="170"/>
      <c r="G121" s="171"/>
      <c r="H121" s="66">
        <f>SUM(H115:H120)</f>
        <v>0.24249999999999999</v>
      </c>
      <c r="I121" s="53">
        <f>SUM(I115:I120)</f>
        <v>67.45</v>
      </c>
    </row>
    <row r="122" spans="1:9">
      <c r="A122" s="115"/>
      <c r="B122" s="183"/>
      <c r="C122" s="183"/>
      <c r="D122" s="183"/>
      <c r="E122" s="183"/>
      <c r="F122" s="183"/>
      <c r="G122" s="183"/>
      <c r="H122" s="183"/>
      <c r="I122" s="184"/>
    </row>
    <row r="123" spans="1:9">
      <c r="A123" s="67" t="s">
        <v>147</v>
      </c>
      <c r="B123" s="181" t="s">
        <v>148</v>
      </c>
      <c r="C123" s="181"/>
      <c r="D123" s="181"/>
      <c r="E123" s="181"/>
      <c r="F123" s="181"/>
      <c r="G123" s="181"/>
      <c r="H123" s="69">
        <f>SUM(H118+H119+H120)</f>
        <v>0.14250000000000002</v>
      </c>
      <c r="I123" s="77"/>
    </row>
    <row r="124" spans="1:9">
      <c r="A124" s="67"/>
      <c r="B124" s="181">
        <v>100</v>
      </c>
      <c r="C124" s="181"/>
      <c r="D124" s="181"/>
      <c r="E124" s="181"/>
      <c r="F124" s="181"/>
      <c r="G124" s="181"/>
      <c r="H124" s="69"/>
      <c r="I124" s="77"/>
    </row>
    <row r="125" spans="1:9">
      <c r="A125" s="70"/>
      <c r="B125" s="117"/>
      <c r="C125" s="117"/>
      <c r="D125" s="117"/>
      <c r="E125" s="117"/>
      <c r="F125" s="117"/>
      <c r="G125" s="117"/>
      <c r="H125" s="69"/>
      <c r="I125" s="77"/>
    </row>
    <row r="126" spans="1:9">
      <c r="A126" s="67" t="s">
        <v>149</v>
      </c>
      <c r="B126" s="181" t="s">
        <v>150</v>
      </c>
      <c r="C126" s="181"/>
      <c r="D126" s="181"/>
      <c r="E126" s="181"/>
      <c r="F126" s="181"/>
      <c r="G126" s="181"/>
      <c r="H126" s="69"/>
      <c r="I126" s="77">
        <f>I112+I115+I116</f>
        <v>262.35000000000002</v>
      </c>
    </row>
    <row r="127" spans="1:9">
      <c r="A127" s="67"/>
      <c r="B127" s="117"/>
      <c r="C127" s="117"/>
      <c r="D127" s="117"/>
      <c r="E127" s="117"/>
      <c r="F127" s="117"/>
      <c r="G127" s="117"/>
      <c r="H127" s="69"/>
      <c r="I127" s="77"/>
    </row>
    <row r="128" spans="1:9">
      <c r="A128" s="67" t="s">
        <v>151</v>
      </c>
      <c r="B128" s="181" t="s">
        <v>152</v>
      </c>
      <c r="C128" s="181"/>
      <c r="D128" s="181"/>
      <c r="E128" s="181"/>
      <c r="F128" s="181"/>
      <c r="G128" s="181"/>
      <c r="H128" s="69"/>
      <c r="I128" s="77">
        <f>ROUND(I126/(1-H123),2)</f>
        <v>305.95</v>
      </c>
    </row>
    <row r="129" spans="1:19">
      <c r="A129" s="67"/>
      <c r="B129" s="117"/>
      <c r="C129" s="117"/>
      <c r="D129" s="117"/>
      <c r="E129" s="117"/>
      <c r="F129" s="117"/>
      <c r="G129" s="117"/>
      <c r="H129" s="69"/>
      <c r="I129" s="77"/>
    </row>
    <row r="130" spans="1:19">
      <c r="A130" s="67"/>
      <c r="B130" s="181" t="s">
        <v>153</v>
      </c>
      <c r="C130" s="181"/>
      <c r="D130" s="181"/>
      <c r="E130" s="181"/>
      <c r="F130" s="181"/>
      <c r="G130" s="181"/>
      <c r="H130" s="69"/>
      <c r="I130" s="77">
        <f>I128-I126</f>
        <v>43.599999999999966</v>
      </c>
    </row>
    <row r="131" spans="1:19">
      <c r="A131" s="115"/>
      <c r="B131" s="80"/>
      <c r="C131" s="80"/>
      <c r="D131" s="80"/>
      <c r="E131" s="80"/>
      <c r="F131" s="80"/>
      <c r="G131" s="80"/>
      <c r="H131" s="80"/>
      <c r="I131" s="83"/>
    </row>
    <row r="132" spans="1:19">
      <c r="A132" s="172" t="s">
        <v>154</v>
      </c>
      <c r="B132" s="170"/>
      <c r="C132" s="170"/>
      <c r="D132" s="170"/>
      <c r="E132" s="170"/>
      <c r="F132" s="170"/>
      <c r="G132" s="170"/>
      <c r="H132" s="170"/>
      <c r="I132" s="171"/>
    </row>
    <row r="133" spans="1:19">
      <c r="A133" s="172" t="s">
        <v>155</v>
      </c>
      <c r="B133" s="170"/>
      <c r="C133" s="170"/>
      <c r="D133" s="170"/>
      <c r="E133" s="170"/>
      <c r="F133" s="170"/>
      <c r="G133" s="170"/>
      <c r="H133" s="171"/>
      <c r="I133" s="38" t="s">
        <v>47</v>
      </c>
    </row>
    <row r="134" spans="1:19">
      <c r="A134" s="34" t="s">
        <v>23</v>
      </c>
      <c r="B134" s="169" t="str">
        <f>A23</f>
        <v>MÓDULO 1 - COMPOSIÇÃO DA REMUNERAÇÃO</v>
      </c>
      <c r="C134" s="170"/>
      <c r="D134" s="170"/>
      <c r="E134" s="170"/>
      <c r="F134" s="170"/>
      <c r="G134" s="170"/>
      <c r="H134" s="171"/>
      <c r="I134" s="87">
        <f>I31</f>
        <v>238.5</v>
      </c>
    </row>
    <row r="135" spans="1:19">
      <c r="A135" s="34" t="s">
        <v>25</v>
      </c>
      <c r="B135" s="169" t="str">
        <f>A33</f>
        <v>MÓDULO 2 – ENCARGOS E BENEFÍCIOS ANUAIS, MENSAIS E DIÁRIOS</v>
      </c>
      <c r="C135" s="170"/>
      <c r="D135" s="170"/>
      <c r="E135" s="170"/>
      <c r="F135" s="170"/>
      <c r="G135" s="170"/>
      <c r="H135" s="171"/>
      <c r="I135" s="87">
        <f>I64</f>
        <v>0</v>
      </c>
    </row>
    <row r="136" spans="1:19">
      <c r="A136" s="34" t="s">
        <v>28</v>
      </c>
      <c r="B136" s="169" t="str">
        <f>A68</f>
        <v>MÓDULO 3 – PROVISÃO PARA RESCISÃO</v>
      </c>
      <c r="C136" s="170"/>
      <c r="D136" s="170"/>
      <c r="E136" s="170"/>
      <c r="F136" s="170"/>
      <c r="G136" s="170"/>
      <c r="H136" s="171"/>
      <c r="I136" s="87">
        <f>I75</f>
        <v>0</v>
      </c>
    </row>
    <row r="137" spans="1:19">
      <c r="A137" s="34" t="s">
        <v>31</v>
      </c>
      <c r="B137" s="169" t="str">
        <f>A80</f>
        <v>MÓDULO 4 – CUSTO DE REPOSIÇÃO DO PROFISSIONAL AUSENTE</v>
      </c>
      <c r="C137" s="170"/>
      <c r="D137" s="170"/>
      <c r="E137" s="170"/>
      <c r="F137" s="170"/>
      <c r="G137" s="170"/>
      <c r="H137" s="171"/>
      <c r="I137" s="87">
        <f>I98</f>
        <v>0</v>
      </c>
    </row>
    <row r="138" spans="1:19">
      <c r="A138" s="34" t="s">
        <v>52</v>
      </c>
      <c r="B138" s="169" t="str">
        <f>A100</f>
        <v>MÓDULO 5 – INSUMOS DIVERSOS</v>
      </c>
      <c r="C138" s="170"/>
      <c r="D138" s="170"/>
      <c r="E138" s="170"/>
      <c r="F138" s="170"/>
      <c r="G138" s="170"/>
      <c r="H138" s="171"/>
      <c r="I138" s="87">
        <f>I106</f>
        <v>0</v>
      </c>
    </row>
    <row r="139" spans="1:19">
      <c r="A139" s="172" t="s">
        <v>156</v>
      </c>
      <c r="B139" s="170"/>
      <c r="C139" s="170"/>
      <c r="D139" s="170"/>
      <c r="E139" s="170"/>
      <c r="F139" s="170"/>
      <c r="G139" s="170"/>
      <c r="H139" s="171"/>
      <c r="I139" s="53">
        <f>SUM(I134:I138)</f>
        <v>238.5</v>
      </c>
    </row>
    <row r="140" spans="1:19">
      <c r="A140" s="34" t="s">
        <v>54</v>
      </c>
      <c r="B140" s="169" t="str">
        <f>A113</f>
        <v>MÓDULO 6 – CUSTOS INDIRETOS, TRIBUTOS E LUCRO</v>
      </c>
      <c r="C140" s="170"/>
      <c r="D140" s="170"/>
      <c r="E140" s="170"/>
      <c r="F140" s="170"/>
      <c r="G140" s="170"/>
      <c r="H140" s="171"/>
      <c r="I140" s="87">
        <f>I121</f>
        <v>67.45</v>
      </c>
      <c r="S140" s="137"/>
    </row>
    <row r="141" spans="1:19">
      <c r="A141" s="172" t="s">
        <v>157</v>
      </c>
      <c r="B141" s="170"/>
      <c r="C141" s="170"/>
      <c r="D141" s="170"/>
      <c r="E141" s="170"/>
      <c r="F141" s="170"/>
      <c r="G141" s="170"/>
      <c r="H141" s="171"/>
      <c r="I141" s="53">
        <f>SUM(I139:I140)</f>
        <v>305.95</v>
      </c>
      <c r="S141" s="137"/>
    </row>
    <row r="142" spans="1:19">
      <c r="S142" s="137"/>
    </row>
    <row r="143" spans="1:19">
      <c r="S143" s="137"/>
    </row>
    <row r="144" spans="1:19">
      <c r="S144" s="137"/>
    </row>
    <row r="145" spans="19:19">
      <c r="S145" s="137"/>
    </row>
    <row r="146" spans="19:19">
      <c r="S146" s="137"/>
    </row>
    <row r="147" spans="19:19">
      <c r="S147" s="138"/>
    </row>
    <row r="148" spans="19:19">
      <c r="S148" s="139"/>
    </row>
    <row r="149" spans="19:19">
      <c r="S149" s="139"/>
    </row>
    <row r="150" spans="19:19">
      <c r="S150" s="139"/>
    </row>
    <row r="151" spans="19:19">
      <c r="S151" s="139"/>
    </row>
    <row r="152" spans="19:19">
      <c r="S152" s="139"/>
    </row>
    <row r="153" spans="19:19">
      <c r="S153" s="140"/>
    </row>
    <row r="154" spans="19:19">
      <c r="S154" s="139"/>
    </row>
    <row r="156" spans="19:19">
      <c r="S156" s="136"/>
    </row>
  </sheetData>
  <mergeCells count="145">
    <mergeCell ref="A141:H141"/>
    <mergeCell ref="B135:H135"/>
    <mergeCell ref="B136:H136"/>
    <mergeCell ref="B137:H137"/>
    <mergeCell ref="B138:H138"/>
    <mergeCell ref="A139:H139"/>
    <mergeCell ref="B140:H140"/>
    <mergeCell ref="B126:G126"/>
    <mergeCell ref="B128:G128"/>
    <mergeCell ref="B130:G130"/>
    <mergeCell ref="A132:I132"/>
    <mergeCell ref="A133:H133"/>
    <mergeCell ref="B134:H134"/>
    <mergeCell ref="B119:G119"/>
    <mergeCell ref="B120:G120"/>
    <mergeCell ref="A121:G121"/>
    <mergeCell ref="B122:I122"/>
    <mergeCell ref="B123:G123"/>
    <mergeCell ref="B124:G124"/>
    <mergeCell ref="A113:I113"/>
    <mergeCell ref="B114:G114"/>
    <mergeCell ref="B115:G115"/>
    <mergeCell ref="B116:G116"/>
    <mergeCell ref="B117:G117"/>
    <mergeCell ref="B118:G118"/>
    <mergeCell ref="B105:G105"/>
    <mergeCell ref="A106:G106"/>
    <mergeCell ref="A107:F112"/>
    <mergeCell ref="G107:H107"/>
    <mergeCell ref="G108:H108"/>
    <mergeCell ref="G109:H109"/>
    <mergeCell ref="G110:H110"/>
    <mergeCell ref="G111:H111"/>
    <mergeCell ref="G112:H112"/>
    <mergeCell ref="A99:I99"/>
    <mergeCell ref="A100:I100"/>
    <mergeCell ref="B101:G101"/>
    <mergeCell ref="B102:G102"/>
    <mergeCell ref="B103:G103"/>
    <mergeCell ref="B104:G104"/>
    <mergeCell ref="A93:I93"/>
    <mergeCell ref="A94:I94"/>
    <mergeCell ref="A95:H95"/>
    <mergeCell ref="B96:H96"/>
    <mergeCell ref="B97:H97"/>
    <mergeCell ref="A98:H98"/>
    <mergeCell ref="B87:G87"/>
    <mergeCell ref="A88:G88"/>
    <mergeCell ref="A89:I89"/>
    <mergeCell ref="A90:G90"/>
    <mergeCell ref="B91:G91"/>
    <mergeCell ref="A92:G92"/>
    <mergeCell ref="A81:G81"/>
    <mergeCell ref="B82:G82"/>
    <mergeCell ref="B83:G83"/>
    <mergeCell ref="B84:G84"/>
    <mergeCell ref="B85:G85"/>
    <mergeCell ref="B86:G86"/>
    <mergeCell ref="A76:F79"/>
    <mergeCell ref="G76:H76"/>
    <mergeCell ref="G77:H77"/>
    <mergeCell ref="G78:H78"/>
    <mergeCell ref="G79:H79"/>
    <mergeCell ref="A80:I80"/>
    <mergeCell ref="B70:G70"/>
    <mergeCell ref="B71:G71"/>
    <mergeCell ref="B72:G72"/>
    <mergeCell ref="B73:G73"/>
    <mergeCell ref="B74:G74"/>
    <mergeCell ref="A75:G75"/>
    <mergeCell ref="A65:F67"/>
    <mergeCell ref="G65:H65"/>
    <mergeCell ref="G66:H66"/>
    <mergeCell ref="G67:H67"/>
    <mergeCell ref="A68:I68"/>
    <mergeCell ref="B69:G69"/>
    <mergeCell ref="A59:I59"/>
    <mergeCell ref="A60:H60"/>
    <mergeCell ref="B61:H61"/>
    <mergeCell ref="B62:H62"/>
    <mergeCell ref="B63:H63"/>
    <mergeCell ref="A64:H64"/>
    <mergeCell ref="B53:G53"/>
    <mergeCell ref="B54:G54"/>
    <mergeCell ref="B55:G55"/>
    <mergeCell ref="B56:G56"/>
    <mergeCell ref="A57:H57"/>
    <mergeCell ref="A58:I58"/>
    <mergeCell ref="B47:G47"/>
    <mergeCell ref="B48:G48"/>
    <mergeCell ref="B49:G49"/>
    <mergeCell ref="A50:G50"/>
    <mergeCell ref="A51:I51"/>
    <mergeCell ref="A52:G52"/>
    <mergeCell ref="A41:G41"/>
    <mergeCell ref="B42:G42"/>
    <mergeCell ref="B43:G43"/>
    <mergeCell ref="B44:G44"/>
    <mergeCell ref="B45:G45"/>
    <mergeCell ref="B46:G46"/>
    <mergeCell ref="A34:G34"/>
    <mergeCell ref="B35:G35"/>
    <mergeCell ref="B36:G36"/>
    <mergeCell ref="A37:G37"/>
    <mergeCell ref="A38:F40"/>
    <mergeCell ref="G38:H38"/>
    <mergeCell ref="G39:H39"/>
    <mergeCell ref="G40:H40"/>
    <mergeCell ref="B28:G28"/>
    <mergeCell ref="B29:G29"/>
    <mergeCell ref="B30:G30"/>
    <mergeCell ref="A31:H31"/>
    <mergeCell ref="A32:I32"/>
    <mergeCell ref="A33:I33"/>
    <mergeCell ref="A22:I22"/>
    <mergeCell ref="A23:I23"/>
    <mergeCell ref="B24:G24"/>
    <mergeCell ref="B25:G25"/>
    <mergeCell ref="B26:G26"/>
    <mergeCell ref="B27:G27"/>
    <mergeCell ref="A16:I16"/>
    <mergeCell ref="B17:H17"/>
    <mergeCell ref="B18:H18"/>
    <mergeCell ref="B19:H19"/>
    <mergeCell ref="B20:H20"/>
    <mergeCell ref="B21:H21"/>
    <mergeCell ref="A13:I13"/>
    <mergeCell ref="A14:B14"/>
    <mergeCell ref="C14:D14"/>
    <mergeCell ref="E14:I14"/>
    <mergeCell ref="A15:B15"/>
    <mergeCell ref="C15:D15"/>
    <mergeCell ref="E15:I15"/>
    <mergeCell ref="A7:I7"/>
    <mergeCell ref="B8:H8"/>
    <mergeCell ref="B9:H9"/>
    <mergeCell ref="B10:H10"/>
    <mergeCell ref="B11:H11"/>
    <mergeCell ref="A12:I12"/>
    <mergeCell ref="A1:I1"/>
    <mergeCell ref="A3:I3"/>
    <mergeCell ref="A4:I4"/>
    <mergeCell ref="A5:G5"/>
    <mergeCell ref="H5:I5"/>
    <mergeCell ref="A6:I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A2" sqref="A2"/>
    </sheetView>
  </sheetViews>
  <sheetFormatPr defaultRowHeight="15"/>
  <cols>
    <col min="1" max="1" width="11" bestFit="1" customWidth="1"/>
    <col min="2" max="2" width="8.85546875" bestFit="1" customWidth="1"/>
    <col min="3" max="3" width="10.85546875" bestFit="1" customWidth="1"/>
    <col min="4" max="4" width="12.5703125" customWidth="1"/>
    <col min="5" max="5" width="13.5703125" bestFit="1" customWidth="1"/>
  </cols>
  <sheetData>
    <row r="1" spans="1:5">
      <c r="A1" s="137"/>
    </row>
    <row r="2" spans="1:5" ht="45">
      <c r="A2" s="149" t="s">
        <v>249</v>
      </c>
      <c r="B2" s="148" t="s">
        <v>248</v>
      </c>
      <c r="C2" s="149" t="s">
        <v>250</v>
      </c>
      <c r="D2" s="149" t="s">
        <v>251</v>
      </c>
      <c r="E2" s="144" t="s">
        <v>252</v>
      </c>
    </row>
    <row r="3" spans="1:5">
      <c r="A3" s="137">
        <f>'MOTORISTA 44H ( CMPP TERESINA)'!I19</f>
        <v>1879.18</v>
      </c>
      <c r="B3" s="141">
        <f>A3/220</f>
        <v>8.5417272727272735</v>
      </c>
      <c r="C3" s="141">
        <f>B3*20%</f>
        <v>1.7083454545454548</v>
      </c>
      <c r="D3" s="150">
        <v>660</v>
      </c>
      <c r="E3" s="141">
        <f>D3*C3</f>
        <v>1127.5080000000003</v>
      </c>
    </row>
    <row r="4" spans="1:5">
      <c r="A4" s="137"/>
    </row>
    <row r="5" spans="1:5">
      <c r="A5" s="137"/>
      <c r="B5" s="141"/>
    </row>
    <row r="6" spans="1:5">
      <c r="A6" s="137"/>
    </row>
    <row r="7" spans="1:5">
      <c r="A7" s="137"/>
    </row>
    <row r="10" spans="1:5">
      <c r="A10" s="142"/>
    </row>
    <row r="11" spans="1:5">
      <c r="A11" s="142"/>
    </row>
    <row r="12" spans="1:5">
      <c r="A12" s="142"/>
    </row>
    <row r="13" spans="1:5">
      <c r="A13" s="142"/>
    </row>
    <row r="14" spans="1:5">
      <c r="A14" s="142"/>
    </row>
    <row r="15" spans="1:5">
      <c r="A15" s="142"/>
    </row>
    <row r="16" spans="1:5">
      <c r="A16" s="142"/>
    </row>
    <row r="19" spans="1:1">
      <c r="A19" s="14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zoomScale="90" zoomScaleNormal="90" workbookViewId="0">
      <selection activeCell="C5" sqref="C5"/>
    </sheetView>
  </sheetViews>
  <sheetFormatPr defaultColWidth="14.42578125" defaultRowHeight="15"/>
  <cols>
    <col min="1" max="1" width="6.140625" customWidth="1"/>
    <col min="2" max="2" width="50.28515625" customWidth="1"/>
    <col min="3" max="3" width="9.42578125" customWidth="1"/>
    <col min="4" max="4" width="14.42578125" customWidth="1"/>
    <col min="5" max="5" width="13.5703125" customWidth="1"/>
    <col min="6" max="6" width="16.140625" customWidth="1"/>
    <col min="7" max="7" width="16" customWidth="1"/>
    <col min="8" max="8" width="17" customWidth="1"/>
  </cols>
  <sheetData>
    <row r="1" spans="1:9" ht="15.75">
      <c r="A1" s="154" t="s">
        <v>0</v>
      </c>
      <c r="B1" s="154"/>
      <c r="C1" s="154"/>
      <c r="D1" s="154"/>
      <c r="E1" s="154"/>
      <c r="F1" s="154"/>
      <c r="G1" s="154"/>
      <c r="H1" s="154"/>
      <c r="I1" s="113"/>
    </row>
    <row r="2" spans="1:9" ht="9" customHeight="1"/>
    <row r="3" spans="1:9">
      <c r="A3" s="155" t="s">
        <v>202</v>
      </c>
      <c r="B3" s="156"/>
      <c r="C3" s="156"/>
      <c r="D3" s="156"/>
      <c r="E3" s="156"/>
      <c r="F3" s="156"/>
      <c r="G3" s="156"/>
      <c r="H3" s="156"/>
    </row>
    <row r="4" spans="1:9" ht="24">
      <c r="A4" s="98" t="s">
        <v>1</v>
      </c>
      <c r="B4" s="98" t="s">
        <v>2</v>
      </c>
      <c r="C4" s="98" t="s">
        <v>3</v>
      </c>
      <c r="D4" s="98" t="s">
        <v>4</v>
      </c>
      <c r="E4" s="98" t="s">
        <v>5</v>
      </c>
      <c r="F4" s="98" t="s">
        <v>6</v>
      </c>
      <c r="G4" s="98" t="s">
        <v>7</v>
      </c>
      <c r="H4" s="98" t="s">
        <v>8</v>
      </c>
    </row>
    <row r="5" spans="1:9">
      <c r="A5" s="99">
        <v>1</v>
      </c>
      <c r="B5" s="120" t="s">
        <v>201</v>
      </c>
      <c r="C5" s="101" t="str">
        <f>'MOTORISTA 44H ( CMPP TERESINA)'!I18</f>
        <v>7823-05</v>
      </c>
      <c r="D5" s="100" t="s">
        <v>10</v>
      </c>
      <c r="E5" s="102">
        <v>23</v>
      </c>
      <c r="F5" s="103">
        <f>'MOTORISTA 44H ( CMPP TERESINA)'!I141</f>
        <v>5566.7250000000004</v>
      </c>
      <c r="G5" s="103">
        <f>F5*12</f>
        <v>66800.700000000012</v>
      </c>
      <c r="H5" s="104">
        <f>E5*G5</f>
        <v>1536416.1000000003</v>
      </c>
    </row>
    <row r="6" spans="1:9">
      <c r="A6" s="99">
        <v>2</v>
      </c>
      <c r="B6" s="120" t="s">
        <v>203</v>
      </c>
      <c r="C6" s="101" t="str">
        <f>'MOTORISTA 44H (CTT  TERESINA)'!I16</f>
        <v>7823-05</v>
      </c>
      <c r="D6" s="100" t="s">
        <v>10</v>
      </c>
      <c r="E6" s="105">
        <v>1</v>
      </c>
      <c r="F6" s="103">
        <f>'MOTORISTA 44H (CTT  TERESINA)'!I139</f>
        <v>5566.7250000000004</v>
      </c>
      <c r="G6" s="103">
        <f>F6*12</f>
        <v>66800.700000000012</v>
      </c>
      <c r="H6" s="104">
        <f>E6*G6</f>
        <v>66800.700000000012</v>
      </c>
    </row>
    <row r="7" spans="1:9">
      <c r="A7" s="166" t="s">
        <v>12</v>
      </c>
      <c r="B7" s="156"/>
      <c r="C7" s="156"/>
      <c r="D7" s="156"/>
      <c r="E7" s="156"/>
      <c r="F7" s="156"/>
      <c r="G7" s="156"/>
      <c r="H7" s="106">
        <f>SUM(H5:H6)</f>
        <v>1603216.8000000003</v>
      </c>
    </row>
    <row r="8" spans="1:9" ht="6" customHeight="1">
      <c r="B8" s="107"/>
      <c r="C8" s="107"/>
    </row>
    <row r="9" spans="1:9">
      <c r="A9" s="165" t="s">
        <v>13</v>
      </c>
      <c r="B9" s="156"/>
      <c r="C9" s="156"/>
      <c r="D9" s="156"/>
      <c r="E9" s="156"/>
      <c r="F9" s="156"/>
      <c r="G9" s="156"/>
      <c r="H9" s="156"/>
    </row>
    <row r="10" spans="1:9" ht="24">
      <c r="A10" s="98" t="s">
        <v>1</v>
      </c>
      <c r="B10" s="98" t="s">
        <v>2</v>
      </c>
      <c r="C10" s="98" t="s">
        <v>3</v>
      </c>
      <c r="D10" s="98" t="s">
        <v>4</v>
      </c>
      <c r="E10" s="98" t="s">
        <v>5</v>
      </c>
      <c r="F10" s="98" t="s">
        <v>6</v>
      </c>
      <c r="G10" s="98" t="s">
        <v>7</v>
      </c>
      <c r="H10" s="98" t="s">
        <v>8</v>
      </c>
    </row>
    <row r="11" spans="1:9">
      <c r="A11" s="99">
        <v>1</v>
      </c>
      <c r="B11" s="100" t="s">
        <v>9</v>
      </c>
      <c r="C11" s="108" t="str">
        <f>'MOTORISTA 44H CAFS (FLORIANO)'!I18</f>
        <v>7823-05</v>
      </c>
      <c r="D11" s="100" t="s">
        <v>10</v>
      </c>
      <c r="E11" s="105">
        <v>5</v>
      </c>
      <c r="F11" s="103">
        <f>'MOTORISTA 44H CAFS (FLORIANO)'!I141</f>
        <v>5566.7250000000004</v>
      </c>
      <c r="G11" s="103">
        <f>F11*12</f>
        <v>66800.700000000012</v>
      </c>
      <c r="H11" s="104">
        <f t="shared" ref="H11:H14" si="0">E11*G11</f>
        <v>334003.50000000006</v>
      </c>
    </row>
    <row r="12" spans="1:9">
      <c r="A12" s="99">
        <v>2</v>
      </c>
      <c r="B12" s="100" t="s">
        <v>11</v>
      </c>
      <c r="C12" s="101" t="str">
        <f>'MOTORISTA 44H CTF (FLORIANO)'!I16</f>
        <v>7823-05</v>
      </c>
      <c r="D12" s="100" t="s">
        <v>10</v>
      </c>
      <c r="E12" s="105">
        <v>13</v>
      </c>
      <c r="F12" s="103">
        <f>'MOTORISTA 44H CTF (FLORIANO)'!I139</f>
        <v>5566.7250000000004</v>
      </c>
      <c r="G12" s="103">
        <f>F12*12</f>
        <v>66800.700000000012</v>
      </c>
      <c r="H12" s="104">
        <f t="shared" si="0"/>
        <v>868409.10000000009</v>
      </c>
    </row>
    <row r="13" spans="1:9">
      <c r="A13" s="99">
        <v>3</v>
      </c>
      <c r="B13" s="99" t="s">
        <v>14</v>
      </c>
      <c r="C13" s="101" t="str">
        <f>'MOTORISTA 44H CPCE (BOM JESUS)'!I16</f>
        <v>7823-05</v>
      </c>
      <c r="D13" s="100" t="s">
        <v>10</v>
      </c>
      <c r="E13" s="109">
        <v>1</v>
      </c>
      <c r="F13" s="110">
        <f>'MOTORISTA 44H CPCE (BOM JESUS)'!I139</f>
        <v>5566.7250000000004</v>
      </c>
      <c r="G13" s="103">
        <f>F13*12</f>
        <v>66800.700000000012</v>
      </c>
      <c r="H13" s="111">
        <f t="shared" si="0"/>
        <v>66800.700000000012</v>
      </c>
    </row>
    <row r="14" spans="1:9">
      <c r="A14" s="99">
        <v>4</v>
      </c>
      <c r="B14" s="99" t="s">
        <v>15</v>
      </c>
      <c r="C14" s="101" t="str">
        <f>'MOTORISTA 44H CTBJ (BOM JESUS)'!I16</f>
        <v>7823-05</v>
      </c>
      <c r="D14" s="100" t="s">
        <v>10</v>
      </c>
      <c r="E14" s="109">
        <v>1</v>
      </c>
      <c r="F14" s="110">
        <f>'MOTORISTA 44H CTBJ (BOM JESUS)'!I139</f>
        <v>5566.7250000000004</v>
      </c>
      <c r="G14" s="103">
        <f>F14*12</f>
        <v>66800.700000000012</v>
      </c>
      <c r="H14" s="111">
        <f t="shared" si="0"/>
        <v>66800.700000000012</v>
      </c>
    </row>
    <row r="15" spans="1:9">
      <c r="A15" s="166" t="s">
        <v>16</v>
      </c>
      <c r="B15" s="156"/>
      <c r="C15" s="156"/>
      <c r="D15" s="156"/>
      <c r="E15" s="156"/>
      <c r="F15" s="156"/>
      <c r="G15" s="156"/>
      <c r="H15" s="106">
        <f>SUM(H11:H14)</f>
        <v>1336014</v>
      </c>
    </row>
    <row r="16" spans="1:9" ht="6.95" customHeight="1">
      <c r="B16" s="107"/>
      <c r="C16" s="107"/>
    </row>
    <row r="17" spans="1:8">
      <c r="A17" s="165" t="s">
        <v>17</v>
      </c>
      <c r="B17" s="156"/>
      <c r="C17" s="156"/>
      <c r="D17" s="156"/>
      <c r="E17" s="156"/>
      <c r="F17" s="156"/>
      <c r="G17" s="156"/>
      <c r="H17" s="156"/>
    </row>
    <row r="18" spans="1:8" ht="24">
      <c r="A18" s="98" t="s">
        <v>1</v>
      </c>
      <c r="B18" s="98" t="s">
        <v>2</v>
      </c>
      <c r="C18" s="98" t="s">
        <v>3</v>
      </c>
      <c r="D18" s="98" t="s">
        <v>4</v>
      </c>
      <c r="E18" s="98" t="s">
        <v>5</v>
      </c>
      <c r="F18" s="98" t="s">
        <v>6</v>
      </c>
      <c r="G18" s="98" t="s">
        <v>7</v>
      </c>
      <c r="H18" s="98" t="s">
        <v>8</v>
      </c>
    </row>
    <row r="19" spans="1:8">
      <c r="A19" s="99">
        <v>1</v>
      </c>
      <c r="B19" s="100" t="s">
        <v>9</v>
      </c>
      <c r="C19" s="101" t="str">
        <f>'MOTORISTA 44H CSHNB (PICOS)'!I18</f>
        <v>7823-05</v>
      </c>
      <c r="D19" s="100" t="s">
        <v>10</v>
      </c>
      <c r="E19" s="105">
        <v>4</v>
      </c>
      <c r="F19" s="103">
        <f>'MOTORISTA 44H CSHNB (PICOS)'!I141</f>
        <v>5631.4350000000004</v>
      </c>
      <c r="G19" s="103">
        <f>F19*12</f>
        <v>67577.22</v>
      </c>
      <c r="H19" s="104">
        <f>E19*G19</f>
        <v>270308.88</v>
      </c>
    </row>
    <row r="20" spans="1:8">
      <c r="A20" s="99">
        <v>2</v>
      </c>
      <c r="B20" s="100" t="s">
        <v>11</v>
      </c>
      <c r="C20" s="101" t="e">
        <f>#REF!</f>
        <v>#REF!</v>
      </c>
      <c r="D20" s="100" t="s">
        <v>10</v>
      </c>
      <c r="E20" s="105">
        <v>12</v>
      </c>
      <c r="F20" s="103" t="e">
        <f>#REF!</f>
        <v>#REF!</v>
      </c>
      <c r="G20" s="103" t="e">
        <f>F20*12</f>
        <v>#REF!</v>
      </c>
      <c r="H20" s="104" t="e">
        <f t="shared" ref="H20:H22" si="1">E20*G20</f>
        <v>#REF!</v>
      </c>
    </row>
    <row r="21" spans="1:8">
      <c r="A21" s="99">
        <v>3</v>
      </c>
      <c r="B21" s="99" t="s">
        <v>14</v>
      </c>
      <c r="C21" s="101" t="e">
        <f>#REF!</f>
        <v>#REF!</v>
      </c>
      <c r="D21" s="100" t="s">
        <v>10</v>
      </c>
      <c r="E21" s="109">
        <v>1</v>
      </c>
      <c r="F21" s="110" t="e">
        <f>#REF!</f>
        <v>#REF!</v>
      </c>
      <c r="G21" s="103" t="e">
        <f>F21*12</f>
        <v>#REF!</v>
      </c>
      <c r="H21" s="111" t="e">
        <f t="shared" si="1"/>
        <v>#REF!</v>
      </c>
    </row>
    <row r="22" spans="1:8">
      <c r="A22" s="99">
        <v>4</v>
      </c>
      <c r="B22" s="99" t="s">
        <v>15</v>
      </c>
      <c r="C22" s="101" t="e">
        <f>#REF!</f>
        <v>#REF!</v>
      </c>
      <c r="D22" s="100" t="s">
        <v>10</v>
      </c>
      <c r="E22" s="109">
        <v>1</v>
      </c>
      <c r="F22" s="110" t="e">
        <f>#REF!</f>
        <v>#REF!</v>
      </c>
      <c r="G22" s="103" t="e">
        <f>F22*12</f>
        <v>#REF!</v>
      </c>
      <c r="H22" s="111" t="e">
        <f t="shared" si="1"/>
        <v>#REF!</v>
      </c>
    </row>
    <row r="23" spans="1:8">
      <c r="A23" s="166" t="s">
        <v>18</v>
      </c>
      <c r="B23" s="156"/>
      <c r="C23" s="156"/>
      <c r="D23" s="156"/>
      <c r="E23" s="156"/>
      <c r="F23" s="156"/>
      <c r="G23" s="156"/>
      <c r="H23" s="106" t="e">
        <f>SUM(H19:H22)</f>
        <v>#REF!</v>
      </c>
    </row>
    <row r="24" spans="1:8" ht="8.1" customHeight="1">
      <c r="B24" s="107"/>
      <c r="C24" s="107"/>
    </row>
    <row r="25" spans="1:8">
      <c r="A25" s="166" t="s">
        <v>19</v>
      </c>
      <c r="B25" s="156"/>
      <c r="C25" s="156"/>
      <c r="D25" s="156"/>
      <c r="E25" s="156"/>
      <c r="F25" s="156"/>
      <c r="G25" s="156"/>
      <c r="H25" s="106" t="e">
        <f>SUM(H7,H15,H23)</f>
        <v>#REF!</v>
      </c>
    </row>
    <row r="26" spans="1:8" ht="6" customHeight="1">
      <c r="A26" s="107"/>
      <c r="B26" s="112"/>
      <c r="C26" s="112"/>
      <c r="D26" s="112"/>
      <c r="E26" s="112"/>
      <c r="F26" s="112"/>
      <c r="G26" s="112"/>
      <c r="H26" s="112"/>
    </row>
    <row r="27" spans="1:8" ht="36" customHeight="1">
      <c r="A27" s="167" t="s">
        <v>20</v>
      </c>
      <c r="B27" s="168"/>
      <c r="C27" s="168"/>
      <c r="D27" s="168"/>
      <c r="E27" s="168"/>
      <c r="F27" s="168"/>
      <c r="G27" s="168"/>
      <c r="H27" s="168"/>
    </row>
  </sheetData>
  <mergeCells count="9">
    <mergeCell ref="A17:H17"/>
    <mergeCell ref="A23:G23"/>
    <mergeCell ref="A25:G25"/>
    <mergeCell ref="A27:H27"/>
    <mergeCell ref="A1:H1"/>
    <mergeCell ref="A3:H3"/>
    <mergeCell ref="A7:G7"/>
    <mergeCell ref="A9:H9"/>
    <mergeCell ref="A15:G15"/>
  </mergeCells>
  <pageMargins left="0.23611111111111099" right="0.23611111111111099" top="1.0506944444444399" bottom="1.0506944444444399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99"/>
  <sheetViews>
    <sheetView view="pageBreakPreview" workbookViewId="0">
      <selection activeCell="A22" sqref="A22:I22"/>
    </sheetView>
  </sheetViews>
  <sheetFormatPr defaultColWidth="14.42578125" defaultRowHeight="15" customHeight="1"/>
  <cols>
    <col min="1" max="1" width="7.42578125" customWidth="1"/>
    <col min="2" max="2" width="12.42578125" customWidth="1"/>
    <col min="3" max="3" width="15" customWidth="1"/>
    <col min="4" max="4" width="15.28515625" customWidth="1"/>
    <col min="5" max="5" width="13.42578125" customWidth="1"/>
    <col min="6" max="6" width="13.5703125" customWidth="1"/>
    <col min="7" max="7" width="11.85546875" customWidth="1"/>
    <col min="8" max="8" width="12.85546875" customWidth="1"/>
    <col min="9" max="9" width="31" customWidth="1"/>
    <col min="10" max="10" width="7.140625" customWidth="1"/>
    <col min="11" max="11" width="10.5703125" customWidth="1"/>
    <col min="12" max="12" width="12.85546875" customWidth="1"/>
    <col min="13" max="13" width="7.140625" customWidth="1"/>
    <col min="14" max="14" width="10.5703125" customWidth="1"/>
  </cols>
  <sheetData>
    <row r="1" spans="1:9" ht="15" customHeight="1">
      <c r="A1" s="202" t="s">
        <v>210</v>
      </c>
      <c r="B1" s="154"/>
      <c r="C1" s="154"/>
      <c r="D1" s="154"/>
      <c r="E1" s="154"/>
      <c r="F1" s="154"/>
      <c r="G1" s="154"/>
      <c r="H1" s="154"/>
      <c r="I1" s="154"/>
    </row>
    <row r="2" spans="1:9">
      <c r="A2" s="90"/>
      <c r="B2" s="43"/>
      <c r="C2" s="43"/>
      <c r="D2" s="43"/>
      <c r="E2" s="43"/>
      <c r="F2" s="43"/>
      <c r="G2" s="43"/>
      <c r="H2" s="43"/>
      <c r="I2" s="43"/>
    </row>
    <row r="3" spans="1:9">
      <c r="A3" s="203" t="s">
        <v>209</v>
      </c>
      <c r="B3" s="170"/>
      <c r="C3" s="170"/>
      <c r="D3" s="170"/>
      <c r="E3" s="170"/>
      <c r="F3" s="170"/>
      <c r="G3" s="170"/>
      <c r="H3" s="170"/>
      <c r="I3" s="171"/>
    </row>
    <row r="4" spans="1:9">
      <c r="A4" s="204"/>
      <c r="B4" s="205"/>
      <c r="C4" s="205"/>
      <c r="D4" s="205"/>
      <c r="E4" s="205"/>
      <c r="F4" s="205"/>
      <c r="G4" s="205"/>
      <c r="H4" s="205"/>
      <c r="I4" s="206"/>
    </row>
    <row r="5" spans="1:9">
      <c r="A5" s="204" t="s">
        <v>21</v>
      </c>
      <c r="B5" s="170"/>
      <c r="C5" s="170"/>
      <c r="D5" s="170"/>
      <c r="E5" s="170"/>
      <c r="F5" s="170"/>
      <c r="G5" s="171"/>
      <c r="H5" s="207" t="s">
        <v>211</v>
      </c>
      <c r="I5" s="171"/>
    </row>
    <row r="6" spans="1:9">
      <c r="A6" s="204"/>
      <c r="B6" s="205"/>
      <c r="C6" s="205"/>
      <c r="D6" s="205"/>
      <c r="E6" s="205"/>
      <c r="F6" s="205"/>
      <c r="G6" s="205"/>
      <c r="H6" s="205"/>
      <c r="I6" s="206"/>
    </row>
    <row r="7" spans="1:9">
      <c r="A7" s="172" t="s">
        <v>22</v>
      </c>
      <c r="B7" s="170"/>
      <c r="C7" s="170"/>
      <c r="D7" s="170"/>
      <c r="E7" s="170"/>
      <c r="F7" s="170"/>
      <c r="G7" s="170"/>
      <c r="H7" s="170"/>
      <c r="I7" s="171"/>
    </row>
    <row r="8" spans="1:9">
      <c r="A8" s="34" t="s">
        <v>23</v>
      </c>
      <c r="B8" s="169" t="s">
        <v>24</v>
      </c>
      <c r="C8" s="170"/>
      <c r="D8" s="170"/>
      <c r="E8" s="170"/>
      <c r="F8" s="170"/>
      <c r="G8" s="170"/>
      <c r="H8" s="171"/>
      <c r="I8" s="47"/>
    </row>
    <row r="9" spans="1:9">
      <c r="A9" s="34" t="s">
        <v>25</v>
      </c>
      <c r="B9" s="169" t="s">
        <v>26</v>
      </c>
      <c r="C9" s="170"/>
      <c r="D9" s="170"/>
      <c r="E9" s="170"/>
      <c r="F9" s="170"/>
      <c r="G9" s="170"/>
      <c r="H9" s="171"/>
      <c r="I9" s="34" t="s">
        <v>197</v>
      </c>
    </row>
    <row r="10" spans="1:9">
      <c r="A10" s="34" t="s">
        <v>28</v>
      </c>
      <c r="B10" s="169" t="s">
        <v>29</v>
      </c>
      <c r="C10" s="170"/>
      <c r="D10" s="170"/>
      <c r="E10" s="170"/>
      <c r="F10" s="170"/>
      <c r="G10" s="170"/>
      <c r="H10" s="171"/>
      <c r="I10" s="34" t="s">
        <v>247</v>
      </c>
    </row>
    <row r="11" spans="1:9">
      <c r="A11" s="34" t="s">
        <v>31</v>
      </c>
      <c r="B11" s="169" t="s">
        <v>32</v>
      </c>
      <c r="C11" s="170"/>
      <c r="D11" s="170"/>
      <c r="E11" s="170"/>
      <c r="F11" s="170"/>
      <c r="G11" s="170"/>
      <c r="H11" s="171"/>
      <c r="I11" s="34">
        <v>12</v>
      </c>
    </row>
    <row r="12" spans="1:9">
      <c r="A12" s="197"/>
      <c r="B12" s="176"/>
      <c r="C12" s="176"/>
      <c r="D12" s="176"/>
      <c r="E12" s="176"/>
      <c r="F12" s="176"/>
      <c r="G12" s="176"/>
      <c r="H12" s="176"/>
      <c r="I12" s="184"/>
    </row>
    <row r="13" spans="1:9">
      <c r="A13" s="172" t="s">
        <v>33</v>
      </c>
      <c r="B13" s="170"/>
      <c r="C13" s="170"/>
      <c r="D13" s="170"/>
      <c r="E13" s="170"/>
      <c r="F13" s="170"/>
      <c r="G13" s="170"/>
      <c r="H13" s="170"/>
      <c r="I13" s="171"/>
    </row>
    <row r="14" spans="1:9" ht="12.75" customHeight="1">
      <c r="A14" s="192" t="s">
        <v>34</v>
      </c>
      <c r="B14" s="171"/>
      <c r="C14" s="192" t="s">
        <v>35</v>
      </c>
      <c r="D14" s="171"/>
      <c r="E14" s="192" t="s">
        <v>36</v>
      </c>
      <c r="F14" s="170"/>
      <c r="G14" s="170"/>
      <c r="H14" s="170"/>
      <c r="I14" s="171"/>
    </row>
    <row r="15" spans="1:9">
      <c r="A15" s="198" t="s">
        <v>198</v>
      </c>
      <c r="B15" s="199"/>
      <c r="C15" s="200" t="s">
        <v>10</v>
      </c>
      <c r="D15" s="201"/>
      <c r="E15" s="192">
        <v>23</v>
      </c>
      <c r="F15" s="170"/>
      <c r="G15" s="170"/>
      <c r="H15" s="170"/>
      <c r="I15" s="171"/>
    </row>
    <row r="16" spans="1:9">
      <c r="A16" s="172" t="s">
        <v>37</v>
      </c>
      <c r="B16" s="170"/>
      <c r="C16" s="170"/>
      <c r="D16" s="170"/>
      <c r="E16" s="170"/>
      <c r="F16" s="170"/>
      <c r="G16" s="170"/>
      <c r="H16" s="170"/>
      <c r="I16" s="171"/>
    </row>
    <row r="17" spans="1:10">
      <c r="A17" s="34">
        <v>1</v>
      </c>
      <c r="B17" s="169" t="s">
        <v>38</v>
      </c>
      <c r="C17" s="170"/>
      <c r="D17" s="170"/>
      <c r="E17" s="170"/>
      <c r="F17" s="170"/>
      <c r="G17" s="170"/>
      <c r="H17" s="171"/>
      <c r="I17" s="34" t="s">
        <v>198</v>
      </c>
      <c r="J17" s="48"/>
    </row>
    <row r="18" spans="1:10">
      <c r="A18" s="34">
        <v>2</v>
      </c>
      <c r="B18" s="169" t="s">
        <v>39</v>
      </c>
      <c r="C18" s="170"/>
      <c r="D18" s="170"/>
      <c r="E18" s="170"/>
      <c r="F18" s="170"/>
      <c r="G18" s="170"/>
      <c r="H18" s="171"/>
      <c r="I18" s="119" t="s">
        <v>200</v>
      </c>
    </row>
    <row r="19" spans="1:10">
      <c r="A19" s="34">
        <v>3</v>
      </c>
      <c r="B19" s="169" t="s">
        <v>40</v>
      </c>
      <c r="C19" s="170"/>
      <c r="D19" s="170"/>
      <c r="E19" s="170"/>
      <c r="F19" s="170"/>
      <c r="G19" s="170"/>
      <c r="H19" s="171"/>
      <c r="I19" s="49">
        <v>1879.18</v>
      </c>
    </row>
    <row r="20" spans="1:10" ht="38.25">
      <c r="A20" s="36">
        <v>4</v>
      </c>
      <c r="B20" s="196" t="s">
        <v>41</v>
      </c>
      <c r="C20" s="170"/>
      <c r="D20" s="170"/>
      <c r="E20" s="170"/>
      <c r="F20" s="170"/>
      <c r="G20" s="170"/>
      <c r="H20" s="171"/>
      <c r="I20" s="50" t="s">
        <v>42</v>
      </c>
    </row>
    <row r="21" spans="1:10">
      <c r="A21" s="34">
        <v>5</v>
      </c>
      <c r="B21" s="169" t="s">
        <v>43</v>
      </c>
      <c r="C21" s="170"/>
      <c r="D21" s="170"/>
      <c r="E21" s="170"/>
      <c r="F21" s="170"/>
      <c r="G21" s="170"/>
      <c r="H21" s="171"/>
      <c r="I21" s="47" t="s">
        <v>199</v>
      </c>
    </row>
    <row r="22" spans="1:10">
      <c r="A22" s="189"/>
      <c r="B22" s="170"/>
      <c r="C22" s="170"/>
      <c r="D22" s="170"/>
      <c r="E22" s="170"/>
      <c r="F22" s="170"/>
      <c r="G22" s="170"/>
      <c r="H22" s="170"/>
      <c r="I22" s="171"/>
    </row>
    <row r="23" spans="1:10" ht="15.75" customHeight="1">
      <c r="A23" s="172" t="s">
        <v>44</v>
      </c>
      <c r="B23" s="170"/>
      <c r="C23" s="170"/>
      <c r="D23" s="170"/>
      <c r="E23" s="170"/>
      <c r="F23" s="170"/>
      <c r="G23" s="170"/>
      <c r="H23" s="170"/>
      <c r="I23" s="171"/>
    </row>
    <row r="24" spans="1:10" ht="15.75" customHeight="1">
      <c r="A24" s="37">
        <v>1</v>
      </c>
      <c r="B24" s="172" t="s">
        <v>45</v>
      </c>
      <c r="C24" s="170"/>
      <c r="D24" s="170"/>
      <c r="E24" s="170"/>
      <c r="F24" s="170"/>
      <c r="G24" s="171"/>
      <c r="H24" s="38" t="s">
        <v>46</v>
      </c>
      <c r="I24" s="38" t="s">
        <v>47</v>
      </c>
    </row>
    <row r="25" spans="1:10" ht="15.75" customHeight="1">
      <c r="A25" s="39" t="s">
        <v>23</v>
      </c>
      <c r="B25" s="169" t="s">
        <v>48</v>
      </c>
      <c r="C25" s="170"/>
      <c r="D25" s="170"/>
      <c r="E25" s="170"/>
      <c r="F25" s="170"/>
      <c r="G25" s="171"/>
      <c r="H25" s="40"/>
      <c r="I25" s="51">
        <f>I19</f>
        <v>1879.18</v>
      </c>
    </row>
    <row r="26" spans="1:10" ht="15.75" customHeight="1">
      <c r="A26" s="39" t="s">
        <v>25</v>
      </c>
      <c r="B26" s="169" t="s">
        <v>49</v>
      </c>
      <c r="C26" s="170"/>
      <c r="D26" s="170"/>
      <c r="E26" s="170"/>
      <c r="F26" s="170"/>
      <c r="G26" s="171"/>
      <c r="H26" s="41"/>
      <c r="I26" s="52">
        <v>0</v>
      </c>
    </row>
    <row r="27" spans="1:10" ht="15.75" customHeight="1">
      <c r="A27" s="39" t="s">
        <v>28</v>
      </c>
      <c r="B27" s="169" t="s">
        <v>50</v>
      </c>
      <c r="C27" s="170"/>
      <c r="D27" s="170"/>
      <c r="E27" s="170"/>
      <c r="F27" s="170"/>
      <c r="G27" s="171"/>
      <c r="H27" s="41"/>
      <c r="I27" s="51">
        <v>0</v>
      </c>
    </row>
    <row r="28" spans="1:10" ht="15.75" customHeight="1">
      <c r="A28" s="39" t="s">
        <v>31</v>
      </c>
      <c r="B28" s="169" t="s">
        <v>51</v>
      </c>
      <c r="C28" s="170"/>
      <c r="D28" s="170"/>
      <c r="E28" s="170"/>
      <c r="F28" s="170"/>
      <c r="G28" s="171"/>
      <c r="H28" s="41">
        <v>0</v>
      </c>
      <c r="I28" s="51">
        <v>0</v>
      </c>
    </row>
    <row r="29" spans="1:10" ht="15.75" customHeight="1">
      <c r="A29" s="39" t="s">
        <v>52</v>
      </c>
      <c r="B29" s="169" t="s">
        <v>53</v>
      </c>
      <c r="C29" s="170"/>
      <c r="D29" s="170"/>
      <c r="E29" s="170"/>
      <c r="F29" s="170"/>
      <c r="G29" s="171"/>
      <c r="H29" s="41"/>
      <c r="I29" s="51">
        <v>0</v>
      </c>
    </row>
    <row r="30" spans="1:10" ht="15.75" customHeight="1">
      <c r="A30" s="39" t="s">
        <v>54</v>
      </c>
      <c r="B30" s="169" t="s">
        <v>55</v>
      </c>
      <c r="C30" s="170"/>
      <c r="D30" s="170"/>
      <c r="E30" s="170"/>
      <c r="F30" s="170"/>
      <c r="G30" s="171"/>
      <c r="H30" s="41"/>
      <c r="I30" s="51">
        <v>0</v>
      </c>
    </row>
    <row r="31" spans="1:10" ht="15.75" customHeight="1">
      <c r="A31" s="172" t="s">
        <v>56</v>
      </c>
      <c r="B31" s="170"/>
      <c r="C31" s="170"/>
      <c r="D31" s="170"/>
      <c r="E31" s="170"/>
      <c r="F31" s="170"/>
      <c r="G31" s="170"/>
      <c r="H31" s="171"/>
      <c r="I31" s="53">
        <f>SUM(I25:I30)</f>
        <v>1879.18</v>
      </c>
    </row>
    <row r="32" spans="1:10" ht="15.75" customHeight="1">
      <c r="A32" s="195"/>
      <c r="B32" s="176"/>
      <c r="C32" s="176"/>
      <c r="D32" s="176"/>
      <c r="E32" s="176"/>
      <c r="F32" s="176"/>
      <c r="G32" s="176"/>
      <c r="H32" s="176"/>
      <c r="I32" s="184"/>
    </row>
    <row r="33" spans="1:9" ht="15.75" customHeight="1">
      <c r="A33" s="172" t="s">
        <v>57</v>
      </c>
      <c r="B33" s="170"/>
      <c r="C33" s="170"/>
      <c r="D33" s="170"/>
      <c r="E33" s="170"/>
      <c r="F33" s="170"/>
      <c r="G33" s="170"/>
      <c r="H33" s="170"/>
      <c r="I33" s="171"/>
    </row>
    <row r="34" spans="1:9" ht="15.75" customHeight="1">
      <c r="A34" s="172" t="s">
        <v>58</v>
      </c>
      <c r="B34" s="170"/>
      <c r="C34" s="170"/>
      <c r="D34" s="170"/>
      <c r="E34" s="170"/>
      <c r="F34" s="170"/>
      <c r="G34" s="171"/>
      <c r="H34" s="38" t="s">
        <v>46</v>
      </c>
      <c r="I34" s="38" t="s">
        <v>47</v>
      </c>
    </row>
    <row r="35" spans="1:9" ht="15.75" customHeight="1">
      <c r="A35" s="39" t="s">
        <v>23</v>
      </c>
      <c r="B35" s="169" t="s">
        <v>59</v>
      </c>
      <c r="C35" s="170"/>
      <c r="D35" s="170"/>
      <c r="E35" s="170"/>
      <c r="F35" s="170"/>
      <c r="G35" s="171"/>
      <c r="H35" s="41">
        <f>ROUND(1/12,4)</f>
        <v>8.3299999999999999E-2</v>
      </c>
      <c r="I35" s="54">
        <f>ROUND(I31*H35,2)</f>
        <v>156.54</v>
      </c>
    </row>
    <row r="36" spans="1:9" ht="15.75" customHeight="1">
      <c r="A36" s="39" t="s">
        <v>25</v>
      </c>
      <c r="B36" s="169" t="s">
        <v>60</v>
      </c>
      <c r="C36" s="170"/>
      <c r="D36" s="170"/>
      <c r="E36" s="170"/>
      <c r="F36" s="170"/>
      <c r="G36" s="171"/>
      <c r="H36" s="41">
        <v>0.121</v>
      </c>
      <c r="I36" s="54">
        <f>ROUND(I31*H36,2)</f>
        <v>227.38</v>
      </c>
    </row>
    <row r="37" spans="1:9" ht="15.75" customHeight="1">
      <c r="A37" s="172" t="s">
        <v>61</v>
      </c>
      <c r="B37" s="170"/>
      <c r="C37" s="170"/>
      <c r="D37" s="170"/>
      <c r="E37" s="170"/>
      <c r="F37" s="170"/>
      <c r="G37" s="171"/>
      <c r="H37" s="42">
        <f t="shared" ref="H37:I37" si="0">SUM(H35:H36)</f>
        <v>0.20429999999999998</v>
      </c>
      <c r="I37" s="53">
        <f t="shared" si="0"/>
        <v>383.91999999999996</v>
      </c>
    </row>
    <row r="38" spans="1:9" ht="15.75" customHeight="1">
      <c r="A38" s="173" t="s">
        <v>62</v>
      </c>
      <c r="B38" s="174"/>
      <c r="C38" s="174"/>
      <c r="D38" s="174"/>
      <c r="E38" s="174"/>
      <c r="F38" s="174"/>
      <c r="G38" s="185" t="s">
        <v>63</v>
      </c>
      <c r="H38" s="170"/>
      <c r="I38" s="55">
        <f>I31</f>
        <v>1879.18</v>
      </c>
    </row>
    <row r="39" spans="1:9" ht="15.75" customHeight="1">
      <c r="A39" s="175"/>
      <c r="B39" s="176"/>
      <c r="C39" s="176"/>
      <c r="D39" s="176"/>
      <c r="E39" s="176"/>
      <c r="F39" s="177"/>
      <c r="G39" s="185" t="s">
        <v>64</v>
      </c>
      <c r="H39" s="170"/>
      <c r="I39" s="55">
        <f>I37</f>
        <v>383.91999999999996</v>
      </c>
    </row>
    <row r="40" spans="1:9" ht="15.75" customHeight="1">
      <c r="A40" s="178"/>
      <c r="B40" s="179"/>
      <c r="C40" s="179"/>
      <c r="D40" s="179"/>
      <c r="E40" s="179"/>
      <c r="F40" s="179"/>
      <c r="G40" s="186" t="s">
        <v>65</v>
      </c>
      <c r="H40" s="170"/>
      <c r="I40" s="56">
        <f>SUM(I38:I39)</f>
        <v>2263.1</v>
      </c>
    </row>
    <row r="41" spans="1:9" ht="15.75" customHeight="1">
      <c r="A41" s="172" t="s">
        <v>66</v>
      </c>
      <c r="B41" s="170"/>
      <c r="C41" s="170"/>
      <c r="D41" s="170"/>
      <c r="E41" s="170"/>
      <c r="F41" s="170"/>
      <c r="G41" s="171"/>
      <c r="H41" s="38" t="s">
        <v>46</v>
      </c>
      <c r="I41" s="38" t="s">
        <v>47</v>
      </c>
    </row>
    <row r="42" spans="1:9" ht="15.75" customHeight="1">
      <c r="A42" s="39" t="s">
        <v>23</v>
      </c>
      <c r="B42" s="169" t="s">
        <v>67</v>
      </c>
      <c r="C42" s="170"/>
      <c r="D42" s="170"/>
      <c r="E42" s="170"/>
      <c r="F42" s="170"/>
      <c r="G42" s="171"/>
      <c r="H42" s="41">
        <v>0.2</v>
      </c>
      <c r="I42" s="54">
        <f t="shared" ref="I42:I49" si="1">ROUND($I$40*H42,2)</f>
        <v>452.62</v>
      </c>
    </row>
    <row r="43" spans="1:9" ht="15.75" customHeight="1">
      <c r="A43" s="39" t="s">
        <v>25</v>
      </c>
      <c r="B43" s="169" t="s">
        <v>68</v>
      </c>
      <c r="C43" s="170"/>
      <c r="D43" s="170"/>
      <c r="E43" s="170"/>
      <c r="F43" s="170"/>
      <c r="G43" s="171"/>
      <c r="H43" s="41">
        <v>2.5000000000000001E-2</v>
      </c>
      <c r="I43" s="54">
        <f t="shared" si="1"/>
        <v>56.58</v>
      </c>
    </row>
    <row r="44" spans="1:9" ht="15.75" customHeight="1">
      <c r="A44" s="39" t="s">
        <v>28</v>
      </c>
      <c r="B44" s="169" t="s">
        <v>69</v>
      </c>
      <c r="C44" s="170"/>
      <c r="D44" s="170"/>
      <c r="E44" s="170"/>
      <c r="F44" s="170"/>
      <c r="G44" s="171"/>
      <c r="H44" s="41">
        <v>0.06</v>
      </c>
      <c r="I44" s="54">
        <f t="shared" si="1"/>
        <v>135.79</v>
      </c>
    </row>
    <row r="45" spans="1:9" ht="15.75" customHeight="1">
      <c r="A45" s="39" t="s">
        <v>31</v>
      </c>
      <c r="B45" s="169" t="s">
        <v>70</v>
      </c>
      <c r="C45" s="170"/>
      <c r="D45" s="170"/>
      <c r="E45" s="170"/>
      <c r="F45" s="170"/>
      <c r="G45" s="171"/>
      <c r="H45" s="41">
        <v>1.4999999999999999E-2</v>
      </c>
      <c r="I45" s="54">
        <f t="shared" si="1"/>
        <v>33.950000000000003</v>
      </c>
    </row>
    <row r="46" spans="1:9" ht="15.75" customHeight="1">
      <c r="A46" s="39" t="s">
        <v>52</v>
      </c>
      <c r="B46" s="169" t="s">
        <v>71</v>
      </c>
      <c r="C46" s="170"/>
      <c r="D46" s="170"/>
      <c r="E46" s="170"/>
      <c r="F46" s="170"/>
      <c r="G46" s="171"/>
      <c r="H46" s="41">
        <v>0.01</v>
      </c>
      <c r="I46" s="54">
        <f t="shared" si="1"/>
        <v>22.63</v>
      </c>
    </row>
    <row r="47" spans="1:9" ht="15.75" customHeight="1">
      <c r="A47" s="39" t="s">
        <v>54</v>
      </c>
      <c r="B47" s="169" t="s">
        <v>72</v>
      </c>
      <c r="C47" s="170"/>
      <c r="D47" s="170"/>
      <c r="E47" s="170"/>
      <c r="F47" s="170"/>
      <c r="G47" s="171"/>
      <c r="H47" s="41">
        <v>6.0000000000000001E-3</v>
      </c>
      <c r="I47" s="54">
        <f t="shared" si="1"/>
        <v>13.58</v>
      </c>
    </row>
    <row r="48" spans="1:9" ht="15.75" customHeight="1">
      <c r="A48" s="39" t="s">
        <v>73</v>
      </c>
      <c r="B48" s="169" t="s">
        <v>74</v>
      </c>
      <c r="C48" s="170"/>
      <c r="D48" s="170"/>
      <c r="E48" s="170"/>
      <c r="F48" s="170"/>
      <c r="G48" s="171"/>
      <c r="H48" s="41">
        <v>2E-3</v>
      </c>
      <c r="I48" s="54">
        <f t="shared" si="1"/>
        <v>4.53</v>
      </c>
    </row>
    <row r="49" spans="1:14" ht="15.75" customHeight="1">
      <c r="A49" s="39" t="s">
        <v>75</v>
      </c>
      <c r="B49" s="169" t="s">
        <v>76</v>
      </c>
      <c r="C49" s="170"/>
      <c r="D49" s="170"/>
      <c r="E49" s="170"/>
      <c r="F49" s="170"/>
      <c r="G49" s="171"/>
      <c r="H49" s="41">
        <v>0.08</v>
      </c>
      <c r="I49" s="54">
        <f t="shared" si="1"/>
        <v>181.05</v>
      </c>
    </row>
    <row r="50" spans="1:14" ht="15.75" customHeight="1">
      <c r="A50" s="172" t="s">
        <v>77</v>
      </c>
      <c r="B50" s="170"/>
      <c r="C50" s="170"/>
      <c r="D50" s="170"/>
      <c r="E50" s="170"/>
      <c r="F50" s="170"/>
      <c r="G50" s="171"/>
      <c r="H50" s="42">
        <f t="shared" ref="H50:I50" si="2">SUM(H42:H49)</f>
        <v>0.39800000000000008</v>
      </c>
      <c r="I50" s="53">
        <f t="shared" si="2"/>
        <v>900.73</v>
      </c>
    </row>
    <row r="51" spans="1:14" ht="15.75" customHeight="1">
      <c r="A51" s="188"/>
      <c r="B51" s="170"/>
      <c r="C51" s="170"/>
      <c r="D51" s="170"/>
      <c r="E51" s="170"/>
      <c r="F51" s="170"/>
      <c r="G51" s="170"/>
      <c r="H51" s="170"/>
      <c r="I51" s="171"/>
    </row>
    <row r="52" spans="1:14" ht="15.75" customHeight="1">
      <c r="A52" s="172" t="s">
        <v>78</v>
      </c>
      <c r="B52" s="170"/>
      <c r="C52" s="170"/>
      <c r="D52" s="170"/>
      <c r="E52" s="170"/>
      <c r="F52" s="170"/>
      <c r="G52" s="171"/>
      <c r="H52" s="42"/>
      <c r="I52" s="38" t="s">
        <v>47</v>
      </c>
    </row>
    <row r="53" spans="1:14" ht="15.75" customHeight="1">
      <c r="A53" s="39" t="s">
        <v>23</v>
      </c>
      <c r="B53" s="189" t="s">
        <v>79</v>
      </c>
      <c r="C53" s="170"/>
      <c r="D53" s="170"/>
      <c r="E53" s="170"/>
      <c r="F53" s="170"/>
      <c r="G53" s="171"/>
      <c r="H53" s="44">
        <v>4</v>
      </c>
      <c r="I53" s="51">
        <f>ROUND((H53*2*22)-0.06*I25,2)</f>
        <v>63.25</v>
      </c>
    </row>
    <row r="54" spans="1:14" ht="15.75" customHeight="1">
      <c r="A54" s="39" t="s">
        <v>25</v>
      </c>
      <c r="B54" s="189" t="s">
        <v>80</v>
      </c>
      <c r="C54" s="170"/>
      <c r="D54" s="170"/>
      <c r="E54" s="170"/>
      <c r="F54" s="170"/>
      <c r="G54" s="171"/>
      <c r="H54" s="34" t="s">
        <v>81</v>
      </c>
      <c r="I54" s="51">
        <v>412.05</v>
      </c>
    </row>
    <row r="55" spans="1:14" ht="15.75" customHeight="1">
      <c r="A55" s="45" t="s">
        <v>28</v>
      </c>
      <c r="B55" s="194" t="s">
        <v>82</v>
      </c>
      <c r="C55" s="170"/>
      <c r="D55" s="170"/>
      <c r="E55" s="170"/>
      <c r="F55" s="170"/>
      <c r="G55" s="171"/>
      <c r="H55" s="46" t="s">
        <v>81</v>
      </c>
      <c r="I55" s="52">
        <v>42</v>
      </c>
    </row>
    <row r="56" spans="1:14" ht="15.75" customHeight="1">
      <c r="A56" s="39" t="s">
        <v>31</v>
      </c>
      <c r="B56" s="189" t="s">
        <v>83</v>
      </c>
      <c r="C56" s="170"/>
      <c r="D56" s="170"/>
      <c r="E56" s="170"/>
      <c r="F56" s="170"/>
      <c r="G56" s="171"/>
      <c r="H56" s="34" t="s">
        <v>81</v>
      </c>
      <c r="I56" s="51">
        <f>ROUND((I25*26)*0.002/12,2)</f>
        <v>8.14</v>
      </c>
    </row>
    <row r="57" spans="1:14" ht="15.75" customHeight="1">
      <c r="A57" s="172" t="s">
        <v>84</v>
      </c>
      <c r="B57" s="170"/>
      <c r="C57" s="170"/>
      <c r="D57" s="170"/>
      <c r="E57" s="170"/>
      <c r="F57" s="170"/>
      <c r="G57" s="170"/>
      <c r="H57" s="171"/>
      <c r="I57" s="92">
        <f>SUM(I53:I56)</f>
        <v>525.43999999999994</v>
      </c>
    </row>
    <row r="58" spans="1:14" ht="15.75" customHeight="1">
      <c r="A58" s="188"/>
      <c r="B58" s="170"/>
      <c r="C58" s="170"/>
      <c r="D58" s="170"/>
      <c r="E58" s="170"/>
      <c r="F58" s="170"/>
      <c r="G58" s="170"/>
      <c r="H58" s="170"/>
      <c r="I58" s="171"/>
    </row>
    <row r="59" spans="1:14" ht="15.75" customHeight="1">
      <c r="A59" s="172" t="s">
        <v>85</v>
      </c>
      <c r="B59" s="170"/>
      <c r="C59" s="170"/>
      <c r="D59" s="170"/>
      <c r="E59" s="170"/>
      <c r="F59" s="170"/>
      <c r="G59" s="170"/>
      <c r="H59" s="170"/>
      <c r="I59" s="171"/>
    </row>
    <row r="60" spans="1:14" ht="15.75" customHeight="1">
      <c r="A60" s="172" t="s">
        <v>86</v>
      </c>
      <c r="B60" s="170"/>
      <c r="C60" s="170"/>
      <c r="D60" s="170"/>
      <c r="E60" s="170"/>
      <c r="F60" s="170"/>
      <c r="G60" s="170"/>
      <c r="H60" s="171"/>
      <c r="I60" s="38" t="s">
        <v>47</v>
      </c>
    </row>
    <row r="61" spans="1:14" ht="15.75" customHeight="1">
      <c r="A61" s="39" t="s">
        <v>87</v>
      </c>
      <c r="B61" s="192" t="s">
        <v>88</v>
      </c>
      <c r="C61" s="170"/>
      <c r="D61" s="170"/>
      <c r="E61" s="170"/>
      <c r="F61" s="170"/>
      <c r="G61" s="170"/>
      <c r="H61" s="171"/>
      <c r="I61" s="54">
        <f>I37</f>
        <v>383.91999999999996</v>
      </c>
    </row>
    <row r="62" spans="1:14" ht="15.75" customHeight="1">
      <c r="A62" s="39" t="s">
        <v>89</v>
      </c>
      <c r="B62" s="192" t="s">
        <v>90</v>
      </c>
      <c r="C62" s="170"/>
      <c r="D62" s="170"/>
      <c r="E62" s="170"/>
      <c r="F62" s="170"/>
      <c r="G62" s="170"/>
      <c r="H62" s="171"/>
      <c r="I62" s="54">
        <f>I50</f>
        <v>900.73</v>
      </c>
      <c r="N62" s="93"/>
    </row>
    <row r="63" spans="1:14" ht="15.75" customHeight="1">
      <c r="A63" s="39" t="s">
        <v>91</v>
      </c>
      <c r="B63" s="192" t="s">
        <v>92</v>
      </c>
      <c r="C63" s="170"/>
      <c r="D63" s="170"/>
      <c r="E63" s="170"/>
      <c r="F63" s="170"/>
      <c r="G63" s="170"/>
      <c r="H63" s="171"/>
      <c r="I63" s="54">
        <f>I57</f>
        <v>525.43999999999994</v>
      </c>
    </row>
    <row r="64" spans="1:14" ht="15.75" customHeight="1">
      <c r="A64" s="172" t="s">
        <v>93</v>
      </c>
      <c r="B64" s="170"/>
      <c r="C64" s="170"/>
      <c r="D64" s="170"/>
      <c r="E64" s="170"/>
      <c r="F64" s="170"/>
      <c r="G64" s="170"/>
      <c r="H64" s="171"/>
      <c r="I64" s="53">
        <f>SUM(I61:I63)</f>
        <v>1810.0900000000001</v>
      </c>
    </row>
    <row r="65" spans="1:14" ht="15.75" customHeight="1">
      <c r="A65" s="180" t="s">
        <v>94</v>
      </c>
      <c r="B65" s="174"/>
      <c r="C65" s="174"/>
      <c r="D65" s="174"/>
      <c r="E65" s="174"/>
      <c r="F65" s="174"/>
      <c r="G65" s="185" t="s">
        <v>63</v>
      </c>
      <c r="H65" s="170"/>
      <c r="I65" s="55">
        <f>I31</f>
        <v>1879.18</v>
      </c>
    </row>
    <row r="66" spans="1:14" ht="15.75" customHeight="1">
      <c r="A66" s="175"/>
      <c r="B66" s="176"/>
      <c r="C66" s="176"/>
      <c r="D66" s="176"/>
      <c r="E66" s="176"/>
      <c r="F66" s="177"/>
      <c r="G66" s="185" t="s">
        <v>95</v>
      </c>
      <c r="H66" s="170"/>
      <c r="I66" s="55">
        <f>I64</f>
        <v>1810.0900000000001</v>
      </c>
    </row>
    <row r="67" spans="1:14" ht="15.75" customHeight="1">
      <c r="A67" s="178"/>
      <c r="B67" s="179"/>
      <c r="C67" s="179"/>
      <c r="D67" s="179"/>
      <c r="E67" s="179"/>
      <c r="F67" s="179"/>
      <c r="G67" s="186" t="s">
        <v>65</v>
      </c>
      <c r="H67" s="170"/>
      <c r="I67" s="56">
        <f>SUM(I65:I66)</f>
        <v>3689.2700000000004</v>
      </c>
    </row>
    <row r="68" spans="1:14" ht="15.75" customHeight="1">
      <c r="A68" s="172" t="s">
        <v>96</v>
      </c>
      <c r="B68" s="170"/>
      <c r="C68" s="170"/>
      <c r="D68" s="170"/>
      <c r="E68" s="170"/>
      <c r="F68" s="170"/>
      <c r="G68" s="170"/>
      <c r="H68" s="170"/>
      <c r="I68" s="171"/>
    </row>
    <row r="69" spans="1:14" ht="15.75" customHeight="1">
      <c r="A69" s="39">
        <v>3</v>
      </c>
      <c r="B69" s="172" t="s">
        <v>97</v>
      </c>
      <c r="C69" s="170"/>
      <c r="D69" s="170"/>
      <c r="E69" s="170"/>
      <c r="F69" s="170"/>
      <c r="G69" s="171"/>
      <c r="H69" s="38" t="s">
        <v>46</v>
      </c>
      <c r="I69" s="38" t="s">
        <v>47</v>
      </c>
    </row>
    <row r="70" spans="1:14" ht="15.75" customHeight="1">
      <c r="A70" s="39" t="s">
        <v>23</v>
      </c>
      <c r="B70" s="169" t="s">
        <v>98</v>
      </c>
      <c r="C70" s="170"/>
      <c r="D70" s="170"/>
      <c r="E70" s="170"/>
      <c r="F70" s="170"/>
      <c r="G70" s="171"/>
      <c r="H70" s="41">
        <f>ROUND(((1/12)*5%),4)</f>
        <v>4.1999999999999997E-3</v>
      </c>
      <c r="I70" s="54">
        <f t="shared" ref="I70:I74" si="3">ROUND(H70*$I$67,2)</f>
        <v>15.49</v>
      </c>
    </row>
    <row r="71" spans="1:14" ht="15.75" customHeight="1">
      <c r="A71" s="39" t="s">
        <v>25</v>
      </c>
      <c r="B71" s="169" t="s">
        <v>99</v>
      </c>
      <c r="C71" s="170"/>
      <c r="D71" s="170"/>
      <c r="E71" s="170"/>
      <c r="F71" s="170"/>
      <c r="G71" s="171"/>
      <c r="H71" s="41">
        <f>TRUNC(H70*H49,4)</f>
        <v>2.9999999999999997E-4</v>
      </c>
      <c r="I71" s="54">
        <f t="shared" si="3"/>
        <v>1.1100000000000001</v>
      </c>
      <c r="L71" s="96"/>
    </row>
    <row r="72" spans="1:14" ht="15.75" customHeight="1">
      <c r="A72" s="39" t="s">
        <v>28</v>
      </c>
      <c r="B72" s="169" t="s">
        <v>100</v>
      </c>
      <c r="C72" s="170"/>
      <c r="D72" s="170"/>
      <c r="E72" s="170"/>
      <c r="F72" s="170"/>
      <c r="G72" s="171"/>
      <c r="H72" s="41">
        <f>ROUND(((7/30)/12)*95%,4)</f>
        <v>1.8499999999999999E-2</v>
      </c>
      <c r="I72" s="54">
        <f t="shared" si="3"/>
        <v>68.25</v>
      </c>
    </row>
    <row r="73" spans="1:14" ht="15.75" customHeight="1">
      <c r="A73" s="94" t="s">
        <v>31</v>
      </c>
      <c r="B73" s="193" t="s">
        <v>101</v>
      </c>
      <c r="C73" s="170"/>
      <c r="D73" s="170"/>
      <c r="E73" s="170"/>
      <c r="F73" s="170"/>
      <c r="G73" s="171"/>
      <c r="H73" s="41">
        <f>ROUND(H72*H50,4)</f>
        <v>7.4000000000000003E-3</v>
      </c>
      <c r="I73" s="54">
        <f t="shared" si="3"/>
        <v>27.3</v>
      </c>
      <c r="L73" s="97"/>
    </row>
    <row r="74" spans="1:14" ht="15.75" customHeight="1">
      <c r="A74" s="39" t="s">
        <v>52</v>
      </c>
      <c r="B74" s="169" t="s">
        <v>102</v>
      </c>
      <c r="C74" s="170"/>
      <c r="D74" s="170"/>
      <c r="E74" s="170"/>
      <c r="F74" s="170"/>
      <c r="G74" s="171"/>
      <c r="H74" s="41">
        <v>0.04</v>
      </c>
      <c r="I74" s="54">
        <f t="shared" si="3"/>
        <v>147.57</v>
      </c>
    </row>
    <row r="75" spans="1:14" ht="15.75" customHeight="1">
      <c r="A75" s="172" t="s">
        <v>103</v>
      </c>
      <c r="B75" s="170"/>
      <c r="C75" s="170"/>
      <c r="D75" s="170"/>
      <c r="E75" s="170"/>
      <c r="F75" s="170"/>
      <c r="G75" s="171"/>
      <c r="H75" s="42">
        <f t="shared" ref="H75:I75" si="4">SUM(H70:H74)</f>
        <v>7.0400000000000004E-2</v>
      </c>
      <c r="I75" s="53">
        <f t="shared" si="4"/>
        <v>259.71999999999997</v>
      </c>
    </row>
    <row r="76" spans="1:14" ht="15.75" customHeight="1">
      <c r="A76" s="173" t="s">
        <v>104</v>
      </c>
      <c r="B76" s="174"/>
      <c r="C76" s="174"/>
      <c r="D76" s="174"/>
      <c r="E76" s="174"/>
      <c r="F76" s="174"/>
      <c r="G76" s="185" t="s">
        <v>63</v>
      </c>
      <c r="H76" s="170"/>
      <c r="I76" s="55">
        <f>I31</f>
        <v>1879.18</v>
      </c>
    </row>
    <row r="77" spans="1:14" ht="15.75" customHeight="1">
      <c r="A77" s="175"/>
      <c r="B77" s="176"/>
      <c r="C77" s="176"/>
      <c r="D77" s="176"/>
      <c r="E77" s="176"/>
      <c r="F77" s="177"/>
      <c r="G77" s="185" t="s">
        <v>95</v>
      </c>
      <c r="H77" s="170"/>
      <c r="I77" s="55">
        <f>I64</f>
        <v>1810.0900000000001</v>
      </c>
    </row>
    <row r="78" spans="1:14" ht="15.75" customHeight="1">
      <c r="A78" s="175"/>
      <c r="B78" s="176"/>
      <c r="C78" s="176"/>
      <c r="D78" s="176"/>
      <c r="E78" s="176"/>
      <c r="F78" s="177"/>
      <c r="G78" s="185" t="s">
        <v>105</v>
      </c>
      <c r="H78" s="170"/>
      <c r="I78" s="55">
        <f>I75</f>
        <v>259.71999999999997</v>
      </c>
      <c r="N78" s="95"/>
    </row>
    <row r="79" spans="1:14" ht="15.75" customHeight="1">
      <c r="A79" s="175"/>
      <c r="B79" s="177"/>
      <c r="C79" s="177"/>
      <c r="D79" s="177"/>
      <c r="E79" s="177"/>
      <c r="F79" s="177"/>
      <c r="G79" s="186" t="s">
        <v>65</v>
      </c>
      <c r="H79" s="170"/>
      <c r="I79" s="56">
        <f>SUM(I76:I78)</f>
        <v>3948.9900000000002</v>
      </c>
    </row>
    <row r="80" spans="1:14" ht="15.75" customHeight="1">
      <c r="A80" s="172" t="s">
        <v>106</v>
      </c>
      <c r="B80" s="170"/>
      <c r="C80" s="170"/>
      <c r="D80" s="170"/>
      <c r="E80" s="170"/>
      <c r="F80" s="170"/>
      <c r="G80" s="170"/>
      <c r="H80" s="170"/>
      <c r="I80" s="171"/>
    </row>
    <row r="81" spans="1:12" ht="15.75" customHeight="1">
      <c r="A81" s="172" t="s">
        <v>107</v>
      </c>
      <c r="B81" s="170"/>
      <c r="C81" s="170"/>
      <c r="D81" s="170"/>
      <c r="E81" s="170"/>
      <c r="F81" s="170"/>
      <c r="G81" s="171"/>
      <c r="H81" s="38" t="s">
        <v>46</v>
      </c>
      <c r="I81" s="38" t="s">
        <v>47</v>
      </c>
    </row>
    <row r="82" spans="1:12" ht="15.75" customHeight="1">
      <c r="A82" s="39" t="s">
        <v>23</v>
      </c>
      <c r="B82" s="169" t="s">
        <v>108</v>
      </c>
      <c r="C82" s="170"/>
      <c r="D82" s="170"/>
      <c r="E82" s="170"/>
      <c r="F82" s="170"/>
      <c r="G82" s="171"/>
      <c r="H82" s="41">
        <f>ROUND(((1+1/3)/12)/12,4)</f>
        <v>9.2999999999999992E-3</v>
      </c>
      <c r="I82" s="54">
        <f t="shared" ref="I82:I87" si="5">ROUND(H82*$I$79,2)</f>
        <v>36.729999999999997</v>
      </c>
    </row>
    <row r="83" spans="1:12" ht="15.75" customHeight="1">
      <c r="A83" s="39" t="s">
        <v>25</v>
      </c>
      <c r="B83" s="169" t="s">
        <v>109</v>
      </c>
      <c r="C83" s="170"/>
      <c r="D83" s="170"/>
      <c r="E83" s="170"/>
      <c r="F83" s="170"/>
      <c r="G83" s="171"/>
      <c r="H83" s="41">
        <f>ROUND((2/30)/12,4)</f>
        <v>5.5999999999999999E-3</v>
      </c>
      <c r="I83" s="54">
        <f t="shared" si="5"/>
        <v>22.11</v>
      </c>
      <c r="L83" s="95"/>
    </row>
    <row r="84" spans="1:12" ht="15.75" customHeight="1">
      <c r="A84" s="39" t="s">
        <v>28</v>
      </c>
      <c r="B84" s="169" t="s">
        <v>110</v>
      </c>
      <c r="C84" s="170"/>
      <c r="D84" s="170"/>
      <c r="E84" s="170"/>
      <c r="F84" s="170"/>
      <c r="G84" s="171"/>
      <c r="H84" s="41">
        <f>ROUND(((5/30)/12)*2%,4)</f>
        <v>2.9999999999999997E-4</v>
      </c>
      <c r="I84" s="54">
        <f t="shared" si="5"/>
        <v>1.18</v>
      </c>
      <c r="K84" s="95"/>
    </row>
    <row r="85" spans="1:12" ht="15.75" customHeight="1">
      <c r="A85" s="39" t="s">
        <v>31</v>
      </c>
      <c r="B85" s="169" t="s">
        <v>111</v>
      </c>
      <c r="C85" s="170"/>
      <c r="D85" s="170"/>
      <c r="E85" s="170"/>
      <c r="F85" s="170"/>
      <c r="G85" s="171"/>
      <c r="H85" s="41">
        <f>ROUND(((15/30)/12)*8%,4)</f>
        <v>3.3E-3</v>
      </c>
      <c r="I85" s="54">
        <f t="shared" si="5"/>
        <v>13.03</v>
      </c>
    </row>
    <row r="86" spans="1:12" ht="15.75" customHeight="1">
      <c r="A86" s="39" t="s">
        <v>52</v>
      </c>
      <c r="B86" s="169" t="s">
        <v>112</v>
      </c>
      <c r="C86" s="170"/>
      <c r="D86" s="170"/>
      <c r="E86" s="170"/>
      <c r="F86" s="170"/>
      <c r="G86" s="171"/>
      <c r="H86" s="41">
        <f>ROUND(((1+1/3)/12*4/12)*2%,4)</f>
        <v>6.9999999999999999E-4</v>
      </c>
      <c r="I86" s="54">
        <f t="shared" si="5"/>
        <v>2.76</v>
      </c>
    </row>
    <row r="87" spans="1:12" ht="15.75" customHeight="1">
      <c r="A87" s="45" t="s">
        <v>54</v>
      </c>
      <c r="B87" s="191" t="s">
        <v>113</v>
      </c>
      <c r="C87" s="170"/>
      <c r="D87" s="170"/>
      <c r="E87" s="170"/>
      <c r="F87" s="170"/>
      <c r="G87" s="171"/>
      <c r="H87" s="57">
        <v>0</v>
      </c>
      <c r="I87" s="54">
        <f t="shared" si="5"/>
        <v>0</v>
      </c>
    </row>
    <row r="88" spans="1:12" ht="15.75" customHeight="1">
      <c r="A88" s="172" t="s">
        <v>114</v>
      </c>
      <c r="B88" s="170"/>
      <c r="C88" s="170"/>
      <c r="D88" s="170"/>
      <c r="E88" s="170"/>
      <c r="F88" s="170"/>
      <c r="G88" s="171"/>
      <c r="H88" s="42">
        <f t="shared" ref="H88:I88" si="6">SUM(H82:H87)</f>
        <v>1.9199999999999998E-2</v>
      </c>
      <c r="I88" s="53">
        <f t="shared" si="6"/>
        <v>75.81</v>
      </c>
    </row>
    <row r="89" spans="1:12" ht="15.75" customHeight="1">
      <c r="A89" s="188"/>
      <c r="B89" s="170"/>
      <c r="C89" s="170"/>
      <c r="D89" s="170"/>
      <c r="E89" s="170"/>
      <c r="F89" s="170"/>
      <c r="G89" s="170"/>
      <c r="H89" s="170"/>
      <c r="I89" s="171"/>
    </row>
    <row r="90" spans="1:12" ht="15.75" customHeight="1">
      <c r="A90" s="190" t="s">
        <v>115</v>
      </c>
      <c r="B90" s="170"/>
      <c r="C90" s="170"/>
      <c r="D90" s="170"/>
      <c r="E90" s="170"/>
      <c r="F90" s="170"/>
      <c r="G90" s="171"/>
      <c r="H90" s="58" t="s">
        <v>46</v>
      </c>
      <c r="I90" s="58" t="s">
        <v>47</v>
      </c>
    </row>
    <row r="91" spans="1:12" ht="15.75" customHeight="1">
      <c r="A91" s="45" t="s">
        <v>23</v>
      </c>
      <c r="B91" s="191" t="s">
        <v>116</v>
      </c>
      <c r="C91" s="170"/>
      <c r="D91" s="170"/>
      <c r="E91" s="170"/>
      <c r="F91" s="170"/>
      <c r="G91" s="171"/>
      <c r="H91" s="57">
        <v>0</v>
      </c>
      <c r="I91" s="74">
        <f>I31*H91</f>
        <v>0</v>
      </c>
    </row>
    <row r="92" spans="1:12" ht="15.75" customHeight="1">
      <c r="A92" s="190" t="s">
        <v>117</v>
      </c>
      <c r="B92" s="170"/>
      <c r="C92" s="170"/>
      <c r="D92" s="170"/>
      <c r="E92" s="170"/>
      <c r="F92" s="170"/>
      <c r="G92" s="171"/>
      <c r="H92" s="59">
        <f t="shared" ref="H92:I92" si="7">H91</f>
        <v>0</v>
      </c>
      <c r="I92" s="75">
        <f t="shared" si="7"/>
        <v>0</v>
      </c>
    </row>
    <row r="93" spans="1:12" ht="15.75" customHeight="1">
      <c r="A93" s="188"/>
      <c r="B93" s="170"/>
      <c r="C93" s="170"/>
      <c r="D93" s="170"/>
      <c r="E93" s="170"/>
      <c r="F93" s="170"/>
      <c r="G93" s="170"/>
      <c r="H93" s="170"/>
      <c r="I93" s="171"/>
    </row>
    <row r="94" spans="1:12" ht="15.75" customHeight="1">
      <c r="A94" s="172" t="s">
        <v>118</v>
      </c>
      <c r="B94" s="170"/>
      <c r="C94" s="170"/>
      <c r="D94" s="170"/>
      <c r="E94" s="170"/>
      <c r="F94" s="170"/>
      <c r="G94" s="170"/>
      <c r="H94" s="170"/>
      <c r="I94" s="171"/>
    </row>
    <row r="95" spans="1:12" ht="15.75" customHeight="1">
      <c r="A95" s="172" t="s">
        <v>119</v>
      </c>
      <c r="B95" s="170"/>
      <c r="C95" s="170"/>
      <c r="D95" s="170"/>
      <c r="E95" s="170"/>
      <c r="F95" s="170"/>
      <c r="G95" s="170"/>
      <c r="H95" s="171"/>
      <c r="I95" s="38" t="s">
        <v>47</v>
      </c>
    </row>
    <row r="96" spans="1:12" ht="15.75" customHeight="1">
      <c r="A96" s="39" t="s">
        <v>120</v>
      </c>
      <c r="B96" s="192" t="s">
        <v>121</v>
      </c>
      <c r="C96" s="170"/>
      <c r="D96" s="170"/>
      <c r="E96" s="170"/>
      <c r="F96" s="170"/>
      <c r="G96" s="170"/>
      <c r="H96" s="171"/>
      <c r="I96" s="54">
        <f>I88</f>
        <v>75.81</v>
      </c>
    </row>
    <row r="97" spans="1:9" ht="15.75" customHeight="1">
      <c r="A97" s="45" t="s">
        <v>122</v>
      </c>
      <c r="B97" s="187" t="s">
        <v>123</v>
      </c>
      <c r="C97" s="170"/>
      <c r="D97" s="170"/>
      <c r="E97" s="170"/>
      <c r="F97" s="170"/>
      <c r="G97" s="170"/>
      <c r="H97" s="171"/>
      <c r="I97" s="74">
        <f>I92</f>
        <v>0</v>
      </c>
    </row>
    <row r="98" spans="1:9" ht="15.75" customHeight="1">
      <c r="A98" s="172" t="s">
        <v>124</v>
      </c>
      <c r="B98" s="170"/>
      <c r="C98" s="170"/>
      <c r="D98" s="170"/>
      <c r="E98" s="170"/>
      <c r="F98" s="170"/>
      <c r="G98" s="170"/>
      <c r="H98" s="171"/>
      <c r="I98" s="53">
        <f>SUM(I96:I97)</f>
        <v>75.81</v>
      </c>
    </row>
    <row r="99" spans="1:9" ht="15.75" customHeight="1">
      <c r="A99" s="188"/>
      <c r="B99" s="170"/>
      <c r="C99" s="170"/>
      <c r="D99" s="170"/>
      <c r="E99" s="170"/>
      <c r="F99" s="170"/>
      <c r="G99" s="170"/>
      <c r="H99" s="170"/>
      <c r="I99" s="171"/>
    </row>
    <row r="100" spans="1:9" ht="15.75" customHeight="1">
      <c r="A100" s="172" t="s">
        <v>125</v>
      </c>
      <c r="B100" s="170"/>
      <c r="C100" s="170"/>
      <c r="D100" s="170"/>
      <c r="E100" s="170"/>
      <c r="F100" s="170"/>
      <c r="G100" s="170"/>
      <c r="H100" s="170"/>
      <c r="I100" s="171"/>
    </row>
    <row r="101" spans="1:9" ht="15.75" customHeight="1">
      <c r="A101" s="38">
        <v>5</v>
      </c>
      <c r="B101" s="172" t="s">
        <v>126</v>
      </c>
      <c r="C101" s="170"/>
      <c r="D101" s="170"/>
      <c r="E101" s="170"/>
      <c r="F101" s="170"/>
      <c r="G101" s="171"/>
      <c r="H101" s="38"/>
      <c r="I101" s="38" t="s">
        <v>47</v>
      </c>
    </row>
    <row r="102" spans="1:9" ht="15.75" customHeight="1">
      <c r="A102" s="60" t="s">
        <v>23</v>
      </c>
      <c r="B102" s="189" t="s">
        <v>127</v>
      </c>
      <c r="C102" s="170"/>
      <c r="D102" s="170"/>
      <c r="E102" s="170"/>
      <c r="F102" s="170"/>
      <c r="G102" s="171"/>
      <c r="H102" s="61" t="s">
        <v>81</v>
      </c>
      <c r="I102" s="54">
        <v>0</v>
      </c>
    </row>
    <row r="103" spans="1:9" ht="15.75" customHeight="1">
      <c r="A103" s="60" t="s">
        <v>25</v>
      </c>
      <c r="B103" s="189" t="s">
        <v>128</v>
      </c>
      <c r="C103" s="170"/>
      <c r="D103" s="170"/>
      <c r="E103" s="170"/>
      <c r="F103" s="170"/>
      <c r="G103" s="171"/>
      <c r="H103" s="61" t="s">
        <v>81</v>
      </c>
      <c r="I103" s="54">
        <v>0</v>
      </c>
    </row>
    <row r="104" spans="1:9" ht="15.75" customHeight="1">
      <c r="A104" s="60" t="s">
        <v>28</v>
      </c>
      <c r="B104" s="189" t="s">
        <v>129</v>
      </c>
      <c r="C104" s="170"/>
      <c r="D104" s="170"/>
      <c r="E104" s="170"/>
      <c r="F104" s="170"/>
      <c r="G104" s="171"/>
      <c r="H104" s="61" t="s">
        <v>81</v>
      </c>
      <c r="I104" s="54">
        <f>UNIFORMES!F14</f>
        <v>108.075</v>
      </c>
    </row>
    <row r="105" spans="1:9" ht="15.75" customHeight="1">
      <c r="A105" s="60" t="s">
        <v>31</v>
      </c>
      <c r="B105" s="189" t="s">
        <v>130</v>
      </c>
      <c r="C105" s="170"/>
      <c r="D105" s="170"/>
      <c r="E105" s="170"/>
      <c r="F105" s="170"/>
      <c r="G105" s="171"/>
      <c r="H105" s="62" t="s">
        <v>81</v>
      </c>
      <c r="I105" s="54">
        <v>0</v>
      </c>
    </row>
    <row r="106" spans="1:9" ht="15.75" customHeight="1">
      <c r="A106" s="172" t="s">
        <v>131</v>
      </c>
      <c r="B106" s="170"/>
      <c r="C106" s="170"/>
      <c r="D106" s="170"/>
      <c r="E106" s="170"/>
      <c r="F106" s="170"/>
      <c r="G106" s="171"/>
      <c r="H106" s="42" t="s">
        <v>81</v>
      </c>
      <c r="I106" s="53">
        <f>SUM(I102:I105)</f>
        <v>108.075</v>
      </c>
    </row>
    <row r="107" spans="1:9" ht="15.75" customHeight="1">
      <c r="A107" s="173" t="s">
        <v>132</v>
      </c>
      <c r="B107" s="174"/>
      <c r="C107" s="174"/>
      <c r="D107" s="174"/>
      <c r="E107" s="174"/>
      <c r="F107" s="174"/>
      <c r="G107" s="185" t="s">
        <v>63</v>
      </c>
      <c r="H107" s="170"/>
      <c r="I107" s="55">
        <f>I31</f>
        <v>1879.18</v>
      </c>
    </row>
    <row r="108" spans="1:9" ht="15.75" customHeight="1">
      <c r="A108" s="175"/>
      <c r="B108" s="176"/>
      <c r="C108" s="176"/>
      <c r="D108" s="176"/>
      <c r="E108" s="176"/>
      <c r="F108" s="177"/>
      <c r="G108" s="185" t="s">
        <v>95</v>
      </c>
      <c r="H108" s="170"/>
      <c r="I108" s="55">
        <f>I64</f>
        <v>1810.0900000000001</v>
      </c>
    </row>
    <row r="109" spans="1:9" ht="15.75" customHeight="1">
      <c r="A109" s="175"/>
      <c r="B109" s="176"/>
      <c r="C109" s="176"/>
      <c r="D109" s="176"/>
      <c r="E109" s="176"/>
      <c r="F109" s="177"/>
      <c r="G109" s="185" t="s">
        <v>105</v>
      </c>
      <c r="H109" s="170"/>
      <c r="I109" s="55">
        <f>I75</f>
        <v>259.71999999999997</v>
      </c>
    </row>
    <row r="110" spans="1:9" ht="15.75" customHeight="1">
      <c r="A110" s="175"/>
      <c r="B110" s="176"/>
      <c r="C110" s="176"/>
      <c r="D110" s="176"/>
      <c r="E110" s="176"/>
      <c r="F110" s="177"/>
      <c r="G110" s="185" t="s">
        <v>133</v>
      </c>
      <c r="H110" s="170"/>
      <c r="I110" s="55">
        <f>I98</f>
        <v>75.81</v>
      </c>
    </row>
    <row r="111" spans="1:9" ht="15.75" customHeight="1">
      <c r="A111" s="175"/>
      <c r="B111" s="176"/>
      <c r="C111" s="176"/>
      <c r="D111" s="176"/>
      <c r="E111" s="176"/>
      <c r="F111" s="177"/>
      <c r="G111" s="185" t="s">
        <v>134</v>
      </c>
      <c r="H111" s="170"/>
      <c r="I111" s="55">
        <f>I106</f>
        <v>108.075</v>
      </c>
    </row>
    <row r="112" spans="1:9" ht="15.75" customHeight="1">
      <c r="A112" s="175"/>
      <c r="B112" s="177"/>
      <c r="C112" s="177"/>
      <c r="D112" s="177"/>
      <c r="E112" s="177"/>
      <c r="F112" s="177"/>
      <c r="G112" s="186" t="s">
        <v>65</v>
      </c>
      <c r="H112" s="170"/>
      <c r="I112" s="56">
        <f>SUM(I107:I111)</f>
        <v>4132.875</v>
      </c>
    </row>
    <row r="113" spans="1:9" ht="15.75" customHeight="1">
      <c r="A113" s="172" t="s">
        <v>135</v>
      </c>
      <c r="B113" s="170"/>
      <c r="C113" s="170"/>
      <c r="D113" s="170"/>
      <c r="E113" s="170"/>
      <c r="F113" s="170"/>
      <c r="G113" s="170"/>
      <c r="H113" s="170"/>
      <c r="I113" s="171"/>
    </row>
    <row r="114" spans="1:9" ht="15.75" customHeight="1">
      <c r="A114" s="38">
        <v>6</v>
      </c>
      <c r="B114" s="172" t="s">
        <v>136</v>
      </c>
      <c r="C114" s="170"/>
      <c r="D114" s="170"/>
      <c r="E114" s="170"/>
      <c r="F114" s="170"/>
      <c r="G114" s="171"/>
      <c r="H114" s="38" t="s">
        <v>46</v>
      </c>
      <c r="I114" s="38" t="s">
        <v>47</v>
      </c>
    </row>
    <row r="115" spans="1:9" ht="15.75" customHeight="1">
      <c r="A115" s="39" t="s">
        <v>23</v>
      </c>
      <c r="B115" s="169" t="s">
        <v>137</v>
      </c>
      <c r="C115" s="170"/>
      <c r="D115" s="170"/>
      <c r="E115" s="170"/>
      <c r="F115" s="170"/>
      <c r="G115" s="171"/>
      <c r="H115" s="63">
        <v>0.05</v>
      </c>
      <c r="I115" s="54">
        <f>ROUND(H115*I112,2)</f>
        <v>206.64</v>
      </c>
    </row>
    <row r="116" spans="1:9" ht="15.75" customHeight="1">
      <c r="A116" s="39" t="s">
        <v>25</v>
      </c>
      <c r="B116" s="169" t="s">
        <v>138</v>
      </c>
      <c r="C116" s="170"/>
      <c r="D116" s="170"/>
      <c r="E116" s="170"/>
      <c r="F116" s="170"/>
      <c r="G116" s="171"/>
      <c r="H116" s="63">
        <v>0.1</v>
      </c>
      <c r="I116" s="54">
        <f>ROUND(H116*(I112+I115),2)</f>
        <v>433.95</v>
      </c>
    </row>
    <row r="117" spans="1:9" ht="15.75" customHeight="1">
      <c r="A117" s="39" t="s">
        <v>28</v>
      </c>
      <c r="B117" s="182" t="s">
        <v>139</v>
      </c>
      <c r="C117" s="170"/>
      <c r="D117" s="170"/>
      <c r="E117" s="170"/>
      <c r="F117" s="170"/>
      <c r="G117" s="171"/>
      <c r="H117" s="41"/>
      <c r="I117" s="76"/>
    </row>
    <row r="118" spans="1:9" ht="15.75" customHeight="1">
      <c r="A118" s="39" t="s">
        <v>140</v>
      </c>
      <c r="B118" s="169" t="s">
        <v>141</v>
      </c>
      <c r="C118" s="170"/>
      <c r="D118" s="170"/>
      <c r="E118" s="170"/>
      <c r="F118" s="170"/>
      <c r="G118" s="171"/>
      <c r="H118" s="63">
        <v>1.6500000000000001E-2</v>
      </c>
      <c r="I118" s="54">
        <f t="shared" ref="I118:I120" si="8">ROUND($I$128*H118,2)</f>
        <v>91.85</v>
      </c>
    </row>
    <row r="119" spans="1:9" ht="15.75" customHeight="1">
      <c r="A119" s="39" t="s">
        <v>142</v>
      </c>
      <c r="B119" s="169" t="s">
        <v>143</v>
      </c>
      <c r="C119" s="170"/>
      <c r="D119" s="170"/>
      <c r="E119" s="170"/>
      <c r="F119" s="170"/>
      <c r="G119" s="171"/>
      <c r="H119" s="64">
        <v>7.5999999999999998E-2</v>
      </c>
      <c r="I119" s="54">
        <f t="shared" si="8"/>
        <v>423.07</v>
      </c>
    </row>
    <row r="120" spans="1:9" ht="15.75" customHeight="1">
      <c r="A120" s="39" t="s">
        <v>144</v>
      </c>
      <c r="B120" s="169" t="s">
        <v>145</v>
      </c>
      <c r="C120" s="170"/>
      <c r="D120" s="170"/>
      <c r="E120" s="170"/>
      <c r="F120" s="170"/>
      <c r="G120" s="171"/>
      <c r="H120" s="65">
        <v>0.05</v>
      </c>
      <c r="I120" s="54">
        <f t="shared" si="8"/>
        <v>278.33999999999997</v>
      </c>
    </row>
    <row r="121" spans="1:9" ht="15.75" customHeight="1">
      <c r="A121" s="172" t="s">
        <v>146</v>
      </c>
      <c r="B121" s="170"/>
      <c r="C121" s="170"/>
      <c r="D121" s="170"/>
      <c r="E121" s="170"/>
      <c r="F121" s="170"/>
      <c r="G121" s="171"/>
      <c r="H121" s="66">
        <f t="shared" ref="H121:I121" si="9">SUM(H115:H120)</f>
        <v>0.29250000000000004</v>
      </c>
      <c r="I121" s="53">
        <f t="shared" si="9"/>
        <v>1433.85</v>
      </c>
    </row>
    <row r="122" spans="1:9" ht="15.75" customHeight="1">
      <c r="A122" s="35"/>
      <c r="B122" s="183"/>
      <c r="C122" s="176"/>
      <c r="D122" s="176"/>
      <c r="E122" s="176"/>
      <c r="F122" s="176"/>
      <c r="G122" s="176"/>
      <c r="H122" s="176"/>
      <c r="I122" s="184"/>
    </row>
    <row r="123" spans="1:9" ht="15.75" customHeight="1">
      <c r="A123" s="67" t="s">
        <v>147</v>
      </c>
      <c r="B123" s="181" t="s">
        <v>148</v>
      </c>
      <c r="C123" s="176"/>
      <c r="D123" s="176"/>
      <c r="E123" s="176"/>
      <c r="F123" s="176"/>
      <c r="G123" s="176"/>
      <c r="H123" s="69">
        <f>SUM(H118+H119+H120)</f>
        <v>0.14250000000000002</v>
      </c>
      <c r="I123" s="77"/>
    </row>
    <row r="124" spans="1:9" ht="15.75" customHeight="1">
      <c r="A124" s="67"/>
      <c r="B124" s="181">
        <v>100</v>
      </c>
      <c r="C124" s="176"/>
      <c r="D124" s="176"/>
      <c r="E124" s="176"/>
      <c r="F124" s="176"/>
      <c r="G124" s="176"/>
      <c r="H124" s="69"/>
      <c r="I124" s="77"/>
    </row>
    <row r="125" spans="1:9" ht="15.75" customHeight="1">
      <c r="A125" s="70"/>
      <c r="B125" s="68"/>
      <c r="C125" s="68"/>
      <c r="D125" s="68"/>
      <c r="E125" s="68"/>
      <c r="F125" s="68"/>
      <c r="G125" s="68"/>
      <c r="H125" s="69"/>
      <c r="I125" s="77"/>
    </row>
    <row r="126" spans="1:9" ht="15.75" customHeight="1">
      <c r="A126" s="67" t="s">
        <v>149</v>
      </c>
      <c r="B126" s="181" t="s">
        <v>150</v>
      </c>
      <c r="C126" s="176"/>
      <c r="D126" s="176"/>
      <c r="E126" s="176"/>
      <c r="F126" s="176"/>
      <c r="G126" s="176"/>
      <c r="H126" s="69"/>
      <c r="I126" s="77">
        <f>I112+I115+I116</f>
        <v>4773.4650000000001</v>
      </c>
    </row>
    <row r="127" spans="1:9" ht="15.75" customHeight="1">
      <c r="A127" s="67"/>
      <c r="B127" s="68"/>
      <c r="C127" s="68"/>
      <c r="D127" s="68"/>
      <c r="E127" s="68"/>
      <c r="F127" s="68"/>
      <c r="G127" s="68"/>
      <c r="H127" s="69"/>
      <c r="I127" s="77"/>
    </row>
    <row r="128" spans="1:9" ht="15.75" customHeight="1">
      <c r="A128" s="67" t="s">
        <v>151</v>
      </c>
      <c r="B128" s="181" t="s">
        <v>152</v>
      </c>
      <c r="C128" s="176"/>
      <c r="D128" s="176"/>
      <c r="E128" s="176"/>
      <c r="F128" s="176"/>
      <c r="G128" s="176"/>
      <c r="H128" s="69"/>
      <c r="I128" s="77">
        <f>ROUND(I126/(1-H123),2)</f>
        <v>5566.72</v>
      </c>
    </row>
    <row r="129" spans="1:9" ht="15.75" customHeight="1">
      <c r="A129" s="67"/>
      <c r="B129" s="68"/>
      <c r="C129" s="68"/>
      <c r="D129" s="68"/>
      <c r="E129" s="68"/>
      <c r="F129" s="68"/>
      <c r="G129" s="68"/>
      <c r="H129" s="69"/>
      <c r="I129" s="77"/>
    </row>
    <row r="130" spans="1:9" ht="15.75" customHeight="1">
      <c r="A130" s="67"/>
      <c r="B130" s="181" t="s">
        <v>153</v>
      </c>
      <c r="C130" s="176"/>
      <c r="D130" s="176"/>
      <c r="E130" s="176"/>
      <c r="F130" s="176"/>
      <c r="G130" s="176"/>
      <c r="H130" s="69"/>
      <c r="I130" s="77">
        <f>I128-I126</f>
        <v>793.25500000000011</v>
      </c>
    </row>
    <row r="131" spans="1:9" ht="15.75" customHeight="1">
      <c r="A131" s="35"/>
      <c r="B131" s="80"/>
      <c r="C131" s="80"/>
      <c r="D131" s="80"/>
      <c r="E131" s="80"/>
      <c r="F131" s="80"/>
      <c r="G131" s="80"/>
      <c r="H131" s="80"/>
      <c r="I131" s="83"/>
    </row>
    <row r="132" spans="1:9" ht="15.75" customHeight="1">
      <c r="A132" s="172" t="s">
        <v>154</v>
      </c>
      <c r="B132" s="170"/>
      <c r="C132" s="170"/>
      <c r="D132" s="170"/>
      <c r="E132" s="170"/>
      <c r="F132" s="170"/>
      <c r="G132" s="170"/>
      <c r="H132" s="170"/>
      <c r="I132" s="171"/>
    </row>
    <row r="133" spans="1:9" ht="15.75" customHeight="1">
      <c r="A133" s="172" t="s">
        <v>155</v>
      </c>
      <c r="B133" s="170"/>
      <c r="C133" s="170"/>
      <c r="D133" s="170"/>
      <c r="E133" s="170"/>
      <c r="F133" s="170"/>
      <c r="G133" s="170"/>
      <c r="H133" s="171"/>
      <c r="I133" s="38" t="s">
        <v>47</v>
      </c>
    </row>
    <row r="134" spans="1:9" ht="15.75" customHeight="1">
      <c r="A134" s="34" t="s">
        <v>23</v>
      </c>
      <c r="B134" s="169" t="str">
        <f>A23</f>
        <v>MÓDULO 1 - COMPOSIÇÃO DA REMUNERAÇÃO</v>
      </c>
      <c r="C134" s="170"/>
      <c r="D134" s="170"/>
      <c r="E134" s="170"/>
      <c r="F134" s="170"/>
      <c r="G134" s="170"/>
      <c r="H134" s="171"/>
      <c r="I134" s="87">
        <f>I31</f>
        <v>1879.18</v>
      </c>
    </row>
    <row r="135" spans="1:9" ht="15.75" customHeight="1">
      <c r="A135" s="34" t="s">
        <v>25</v>
      </c>
      <c r="B135" s="169" t="str">
        <f>A33</f>
        <v>MÓDULO 2 – ENCARGOS E BENEFÍCIOS ANUAIS, MENSAIS E DIÁRIOS</v>
      </c>
      <c r="C135" s="170"/>
      <c r="D135" s="170"/>
      <c r="E135" s="170"/>
      <c r="F135" s="170"/>
      <c r="G135" s="170"/>
      <c r="H135" s="171"/>
      <c r="I135" s="87">
        <f>I64</f>
        <v>1810.0900000000001</v>
      </c>
    </row>
    <row r="136" spans="1:9" ht="15.75" customHeight="1">
      <c r="A136" s="34" t="s">
        <v>28</v>
      </c>
      <c r="B136" s="169" t="str">
        <f>A68</f>
        <v>MÓDULO 3 – PROVISÃO PARA RESCISÃO</v>
      </c>
      <c r="C136" s="170"/>
      <c r="D136" s="170"/>
      <c r="E136" s="170"/>
      <c r="F136" s="170"/>
      <c r="G136" s="170"/>
      <c r="H136" s="171"/>
      <c r="I136" s="87">
        <f>I75</f>
        <v>259.71999999999997</v>
      </c>
    </row>
    <row r="137" spans="1:9" ht="15.75" customHeight="1">
      <c r="A137" s="34" t="s">
        <v>31</v>
      </c>
      <c r="B137" s="169" t="str">
        <f>A80</f>
        <v>MÓDULO 4 – CUSTO DE REPOSIÇÃO DO PROFISSIONAL AUSENTE</v>
      </c>
      <c r="C137" s="170"/>
      <c r="D137" s="170"/>
      <c r="E137" s="170"/>
      <c r="F137" s="170"/>
      <c r="G137" s="170"/>
      <c r="H137" s="171"/>
      <c r="I137" s="87">
        <f>I98</f>
        <v>75.81</v>
      </c>
    </row>
    <row r="138" spans="1:9" ht="15.75" customHeight="1">
      <c r="A138" s="34" t="s">
        <v>52</v>
      </c>
      <c r="B138" s="169" t="str">
        <f>A100</f>
        <v>MÓDULO 5 – INSUMOS DIVERSOS</v>
      </c>
      <c r="C138" s="170"/>
      <c r="D138" s="170"/>
      <c r="E138" s="170"/>
      <c r="F138" s="170"/>
      <c r="G138" s="170"/>
      <c r="H138" s="171"/>
      <c r="I138" s="87">
        <f>I106</f>
        <v>108.075</v>
      </c>
    </row>
    <row r="139" spans="1:9" ht="15.75" customHeight="1">
      <c r="A139" s="172" t="s">
        <v>156</v>
      </c>
      <c r="B139" s="170"/>
      <c r="C139" s="170"/>
      <c r="D139" s="170"/>
      <c r="E139" s="170"/>
      <c r="F139" s="170"/>
      <c r="G139" s="170"/>
      <c r="H139" s="171"/>
      <c r="I139" s="53">
        <f>SUM(I134:I138)</f>
        <v>4132.875</v>
      </c>
    </row>
    <row r="140" spans="1:9" ht="15.75" customHeight="1">
      <c r="A140" s="34" t="s">
        <v>54</v>
      </c>
      <c r="B140" s="169" t="str">
        <f>A113</f>
        <v>MÓDULO 6 – CUSTOS INDIRETOS, TRIBUTOS E LUCRO</v>
      </c>
      <c r="C140" s="170"/>
      <c r="D140" s="170"/>
      <c r="E140" s="170"/>
      <c r="F140" s="170"/>
      <c r="G140" s="170"/>
      <c r="H140" s="171"/>
      <c r="I140" s="87">
        <f>I121</f>
        <v>1433.85</v>
      </c>
    </row>
    <row r="141" spans="1:9" ht="15.75" customHeight="1">
      <c r="A141" s="172" t="s">
        <v>157</v>
      </c>
      <c r="B141" s="170"/>
      <c r="C141" s="170"/>
      <c r="D141" s="170"/>
      <c r="E141" s="170"/>
      <c r="F141" s="170"/>
      <c r="G141" s="170"/>
      <c r="H141" s="171"/>
      <c r="I141" s="53">
        <f>SUM(I139:I140)</f>
        <v>5566.7250000000004</v>
      </c>
    </row>
    <row r="142" spans="1:9" ht="15.75" customHeight="1">
      <c r="I142" s="86"/>
    </row>
    <row r="143" spans="1:9" ht="15.75" customHeight="1"/>
    <row r="144" spans="1:9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45">
    <mergeCell ref="A1:I1"/>
    <mergeCell ref="A3:I3"/>
    <mergeCell ref="A4:I4"/>
    <mergeCell ref="A5:G5"/>
    <mergeCell ref="H5:I5"/>
    <mergeCell ref="A6:I6"/>
    <mergeCell ref="A7:I7"/>
    <mergeCell ref="B8:H8"/>
    <mergeCell ref="B9:H9"/>
    <mergeCell ref="B10:H10"/>
    <mergeCell ref="B11:H11"/>
    <mergeCell ref="A12:I12"/>
    <mergeCell ref="A13:I13"/>
    <mergeCell ref="A14:B14"/>
    <mergeCell ref="C14:D14"/>
    <mergeCell ref="E14:I14"/>
    <mergeCell ref="A15:B15"/>
    <mergeCell ref="C15:D15"/>
    <mergeCell ref="E15:I15"/>
    <mergeCell ref="A16:I16"/>
    <mergeCell ref="B17:H17"/>
    <mergeCell ref="B18:H18"/>
    <mergeCell ref="B19:H19"/>
    <mergeCell ref="B20:H20"/>
    <mergeCell ref="B21:H21"/>
    <mergeCell ref="A22:I22"/>
    <mergeCell ref="A23:I23"/>
    <mergeCell ref="B24:G24"/>
    <mergeCell ref="B25:G25"/>
    <mergeCell ref="B26:G26"/>
    <mergeCell ref="B27:G27"/>
    <mergeCell ref="B28:G28"/>
    <mergeCell ref="B29:G29"/>
    <mergeCell ref="B30:G30"/>
    <mergeCell ref="A31:H31"/>
    <mergeCell ref="A32:I32"/>
    <mergeCell ref="A33:I33"/>
    <mergeCell ref="A34:G34"/>
    <mergeCell ref="B35:G35"/>
    <mergeCell ref="B36:G36"/>
    <mergeCell ref="A37:G37"/>
    <mergeCell ref="G38:H38"/>
    <mergeCell ref="G39:H39"/>
    <mergeCell ref="G40:H40"/>
    <mergeCell ref="A41:G41"/>
    <mergeCell ref="B42:G42"/>
    <mergeCell ref="B43:G43"/>
    <mergeCell ref="B44:G44"/>
    <mergeCell ref="B45:G45"/>
    <mergeCell ref="B46:G46"/>
    <mergeCell ref="B47:G47"/>
    <mergeCell ref="B48:G48"/>
    <mergeCell ref="B49:G49"/>
    <mergeCell ref="A50:G50"/>
    <mergeCell ref="A51:I51"/>
    <mergeCell ref="A52:G52"/>
    <mergeCell ref="B53:G53"/>
    <mergeCell ref="B54:G54"/>
    <mergeCell ref="B55:G55"/>
    <mergeCell ref="B56:G56"/>
    <mergeCell ref="A57:H57"/>
    <mergeCell ref="A58:I58"/>
    <mergeCell ref="A59:I59"/>
    <mergeCell ref="A60:H60"/>
    <mergeCell ref="B61:H61"/>
    <mergeCell ref="B62:H62"/>
    <mergeCell ref="B63:H63"/>
    <mergeCell ref="A64:H64"/>
    <mergeCell ref="G65:H65"/>
    <mergeCell ref="G66:H66"/>
    <mergeCell ref="G67:H67"/>
    <mergeCell ref="A68:I68"/>
    <mergeCell ref="B69:G69"/>
    <mergeCell ref="B70:G70"/>
    <mergeCell ref="B71:G71"/>
    <mergeCell ref="B72:G72"/>
    <mergeCell ref="B73:G73"/>
    <mergeCell ref="B74:G74"/>
    <mergeCell ref="A75:G75"/>
    <mergeCell ref="G76:H76"/>
    <mergeCell ref="G77:H77"/>
    <mergeCell ref="G78:H78"/>
    <mergeCell ref="G79:H79"/>
    <mergeCell ref="A80:I80"/>
    <mergeCell ref="A81:G81"/>
    <mergeCell ref="B82:G82"/>
    <mergeCell ref="B83:G83"/>
    <mergeCell ref="B84:G84"/>
    <mergeCell ref="B85:G85"/>
    <mergeCell ref="B86:G86"/>
    <mergeCell ref="B87:G87"/>
    <mergeCell ref="A88:G88"/>
    <mergeCell ref="A89:I89"/>
    <mergeCell ref="A90:G90"/>
    <mergeCell ref="B91:G91"/>
    <mergeCell ref="A92:G92"/>
    <mergeCell ref="A93:I93"/>
    <mergeCell ref="A94:I94"/>
    <mergeCell ref="A95:H95"/>
    <mergeCell ref="B96:H96"/>
    <mergeCell ref="B97:H97"/>
    <mergeCell ref="A98:H98"/>
    <mergeCell ref="A99:I99"/>
    <mergeCell ref="A100:I100"/>
    <mergeCell ref="B101:G101"/>
    <mergeCell ref="B102:G102"/>
    <mergeCell ref="B103:G103"/>
    <mergeCell ref="B104:G104"/>
    <mergeCell ref="B105:G105"/>
    <mergeCell ref="A121:G121"/>
    <mergeCell ref="B122:I122"/>
    <mergeCell ref="B123:G123"/>
    <mergeCell ref="A106:G106"/>
    <mergeCell ref="G107:H107"/>
    <mergeCell ref="G108:H108"/>
    <mergeCell ref="G109:H109"/>
    <mergeCell ref="G110:H110"/>
    <mergeCell ref="G111:H111"/>
    <mergeCell ref="G112:H112"/>
    <mergeCell ref="A113:I113"/>
    <mergeCell ref="B114:G114"/>
    <mergeCell ref="B137:H137"/>
    <mergeCell ref="B138:H138"/>
    <mergeCell ref="A139:H139"/>
    <mergeCell ref="B140:H140"/>
    <mergeCell ref="A141:H141"/>
    <mergeCell ref="A38:F40"/>
    <mergeCell ref="A65:F67"/>
    <mergeCell ref="A76:F79"/>
    <mergeCell ref="A107:F112"/>
    <mergeCell ref="B124:G124"/>
    <mergeCell ref="B126:G126"/>
    <mergeCell ref="B128:G128"/>
    <mergeCell ref="B130:G130"/>
    <mergeCell ref="A132:I132"/>
    <mergeCell ref="A133:H133"/>
    <mergeCell ref="B134:H134"/>
    <mergeCell ref="B135:H135"/>
    <mergeCell ref="B136:H136"/>
    <mergeCell ref="B115:G115"/>
    <mergeCell ref="B116:G116"/>
    <mergeCell ref="B117:G117"/>
    <mergeCell ref="B118:G118"/>
    <mergeCell ref="B119:G119"/>
    <mergeCell ref="B120:G120"/>
  </mergeCells>
  <pageMargins left="0.31496062992126" right="0.31496062992126" top="0.31496062992126" bottom="0.31496062992126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97"/>
  <sheetViews>
    <sheetView view="pageBreakPreview" topLeftCell="C1" workbookViewId="0">
      <selection activeCell="I9" sqref="I9"/>
    </sheetView>
  </sheetViews>
  <sheetFormatPr defaultColWidth="14.42578125" defaultRowHeight="15" customHeight="1"/>
  <cols>
    <col min="1" max="1" width="7.42578125" customWidth="1"/>
    <col min="2" max="2" width="13" customWidth="1"/>
    <col min="3" max="4" width="14.85546875" customWidth="1"/>
    <col min="5" max="5" width="12.42578125" customWidth="1"/>
    <col min="6" max="6" width="11.140625" customWidth="1"/>
    <col min="7" max="7" width="13" customWidth="1"/>
    <col min="8" max="8" width="12.7109375" customWidth="1"/>
    <col min="9" max="9" width="31.42578125" customWidth="1"/>
    <col min="10" max="10" width="7.140625" customWidth="1"/>
  </cols>
  <sheetData>
    <row r="1" spans="1:10">
      <c r="A1" s="203" t="s">
        <v>216</v>
      </c>
      <c r="B1" s="170"/>
      <c r="C1" s="170"/>
      <c r="D1" s="170"/>
      <c r="E1" s="170"/>
      <c r="F1" s="170"/>
      <c r="G1" s="170"/>
      <c r="H1" s="170"/>
      <c r="I1" s="171"/>
    </row>
    <row r="2" spans="1:10">
      <c r="A2" s="204"/>
      <c r="B2" s="205"/>
      <c r="C2" s="205"/>
      <c r="D2" s="205"/>
      <c r="E2" s="205"/>
      <c r="F2" s="205"/>
      <c r="G2" s="205"/>
      <c r="H2" s="205"/>
      <c r="I2" s="206"/>
    </row>
    <row r="3" spans="1:10">
      <c r="A3" s="204" t="s">
        <v>21</v>
      </c>
      <c r="B3" s="170"/>
      <c r="C3" s="170"/>
      <c r="D3" s="170"/>
      <c r="E3" s="170"/>
      <c r="F3" s="170"/>
      <c r="G3" s="171"/>
      <c r="H3" s="207" t="s">
        <v>211</v>
      </c>
      <c r="I3" s="171"/>
    </row>
    <row r="4" spans="1:10">
      <c r="A4" s="204"/>
      <c r="B4" s="205"/>
      <c r="C4" s="205"/>
      <c r="D4" s="205"/>
      <c r="E4" s="205"/>
      <c r="F4" s="205"/>
      <c r="G4" s="205"/>
      <c r="H4" s="205"/>
      <c r="I4" s="206"/>
    </row>
    <row r="5" spans="1:10">
      <c r="A5" s="172" t="s">
        <v>22</v>
      </c>
      <c r="B5" s="170"/>
      <c r="C5" s="170"/>
      <c r="D5" s="170"/>
      <c r="E5" s="170"/>
      <c r="F5" s="170"/>
      <c r="G5" s="170"/>
      <c r="H5" s="170"/>
      <c r="I5" s="171"/>
    </row>
    <row r="6" spans="1:10">
      <c r="A6" s="34" t="s">
        <v>23</v>
      </c>
      <c r="B6" s="169" t="s">
        <v>24</v>
      </c>
      <c r="C6" s="170"/>
      <c r="D6" s="170"/>
      <c r="E6" s="170"/>
      <c r="F6" s="170"/>
      <c r="G6" s="170"/>
      <c r="H6" s="171"/>
      <c r="I6" s="47"/>
    </row>
    <row r="7" spans="1:10">
      <c r="A7" s="34" t="s">
        <v>25</v>
      </c>
      <c r="B7" s="169" t="s">
        <v>26</v>
      </c>
      <c r="C7" s="170"/>
      <c r="D7" s="170"/>
      <c r="E7" s="170"/>
      <c r="F7" s="170"/>
      <c r="G7" s="170"/>
      <c r="H7" s="171"/>
      <c r="I7" s="121" t="s">
        <v>197</v>
      </c>
    </row>
    <row r="8" spans="1:10">
      <c r="A8" s="34" t="s">
        <v>28</v>
      </c>
      <c r="B8" s="169" t="s">
        <v>29</v>
      </c>
      <c r="C8" s="170"/>
      <c r="D8" s="170"/>
      <c r="E8" s="170"/>
      <c r="F8" s="170"/>
      <c r="G8" s="170"/>
      <c r="H8" s="171"/>
      <c r="I8" s="34" t="s">
        <v>247</v>
      </c>
    </row>
    <row r="9" spans="1:10">
      <c r="A9" s="34" t="s">
        <v>31</v>
      </c>
      <c r="B9" s="169" t="s">
        <v>32</v>
      </c>
      <c r="C9" s="170"/>
      <c r="D9" s="170"/>
      <c r="E9" s="170"/>
      <c r="F9" s="170"/>
      <c r="G9" s="170"/>
      <c r="H9" s="171"/>
      <c r="I9" s="34">
        <v>12</v>
      </c>
    </row>
    <row r="10" spans="1:10">
      <c r="A10" s="197"/>
      <c r="B10" s="176"/>
      <c r="C10" s="176"/>
      <c r="D10" s="176"/>
      <c r="E10" s="176"/>
      <c r="F10" s="176"/>
      <c r="G10" s="176"/>
      <c r="H10" s="176"/>
      <c r="I10" s="184"/>
    </row>
    <row r="11" spans="1:10" ht="12.75" customHeight="1">
      <c r="A11" s="172" t="s">
        <v>33</v>
      </c>
      <c r="B11" s="170"/>
      <c r="C11" s="170"/>
      <c r="D11" s="170"/>
      <c r="E11" s="170"/>
      <c r="F11" s="170"/>
      <c r="G11" s="170"/>
      <c r="H11" s="170"/>
      <c r="I11" s="171"/>
    </row>
    <row r="12" spans="1:10">
      <c r="A12" s="192" t="s">
        <v>34</v>
      </c>
      <c r="B12" s="171"/>
      <c r="C12" s="192" t="s">
        <v>35</v>
      </c>
      <c r="D12" s="171"/>
      <c r="E12" s="192" t="s">
        <v>36</v>
      </c>
      <c r="F12" s="170"/>
      <c r="G12" s="170"/>
      <c r="H12" s="170"/>
      <c r="I12" s="171"/>
    </row>
    <row r="13" spans="1:10">
      <c r="A13" s="198" t="s">
        <v>198</v>
      </c>
      <c r="B13" s="199"/>
      <c r="C13" s="200" t="s">
        <v>10</v>
      </c>
      <c r="D13" s="201"/>
      <c r="E13" s="192">
        <v>1</v>
      </c>
      <c r="F13" s="170"/>
      <c r="G13" s="170"/>
      <c r="H13" s="170"/>
      <c r="I13" s="171"/>
    </row>
    <row r="14" spans="1:10">
      <c r="A14" s="172" t="s">
        <v>37</v>
      </c>
      <c r="B14" s="170"/>
      <c r="C14" s="170"/>
      <c r="D14" s="170"/>
      <c r="E14" s="170"/>
      <c r="F14" s="170"/>
      <c r="G14" s="170"/>
      <c r="H14" s="170"/>
      <c r="I14" s="171"/>
      <c r="J14" s="48"/>
    </row>
    <row r="15" spans="1:10">
      <c r="A15" s="34">
        <v>1</v>
      </c>
      <c r="B15" s="169" t="s">
        <v>38</v>
      </c>
      <c r="C15" s="170"/>
      <c r="D15" s="170"/>
      <c r="E15" s="170"/>
      <c r="F15" s="170"/>
      <c r="G15" s="170"/>
      <c r="H15" s="171"/>
      <c r="I15" s="121" t="s">
        <v>198</v>
      </c>
    </row>
    <row r="16" spans="1:10">
      <c r="A16" s="34">
        <v>2</v>
      </c>
      <c r="B16" s="169" t="s">
        <v>39</v>
      </c>
      <c r="C16" s="170"/>
      <c r="D16" s="170"/>
      <c r="E16" s="170"/>
      <c r="F16" s="170"/>
      <c r="G16" s="170"/>
      <c r="H16" s="171"/>
      <c r="I16" s="121" t="s">
        <v>200</v>
      </c>
    </row>
    <row r="17" spans="1:9">
      <c r="A17" s="34">
        <v>3</v>
      </c>
      <c r="B17" s="169" t="s">
        <v>40</v>
      </c>
      <c r="C17" s="170"/>
      <c r="D17" s="170"/>
      <c r="E17" s="170"/>
      <c r="F17" s="170"/>
      <c r="G17" s="170"/>
      <c r="H17" s="171"/>
      <c r="I17" s="49">
        <v>1879.18</v>
      </c>
    </row>
    <row r="18" spans="1:9" ht="38.25">
      <c r="A18" s="36">
        <v>4</v>
      </c>
      <c r="B18" s="196" t="s">
        <v>41</v>
      </c>
      <c r="C18" s="170"/>
      <c r="D18" s="170"/>
      <c r="E18" s="170"/>
      <c r="F18" s="170"/>
      <c r="G18" s="170"/>
      <c r="H18" s="171"/>
      <c r="I18" s="50" t="s">
        <v>42</v>
      </c>
    </row>
    <row r="19" spans="1:9">
      <c r="A19" s="34">
        <v>5</v>
      </c>
      <c r="B19" s="169" t="s">
        <v>43</v>
      </c>
      <c r="C19" s="170"/>
      <c r="D19" s="170"/>
      <c r="E19" s="170"/>
      <c r="F19" s="170"/>
      <c r="G19" s="170"/>
      <c r="H19" s="171"/>
      <c r="I19" s="123" t="s">
        <v>199</v>
      </c>
    </row>
    <row r="20" spans="1:9">
      <c r="A20" s="189"/>
      <c r="B20" s="170"/>
      <c r="C20" s="170"/>
      <c r="D20" s="170"/>
      <c r="E20" s="170"/>
      <c r="F20" s="170"/>
      <c r="G20" s="170"/>
      <c r="H20" s="170"/>
      <c r="I20" s="171"/>
    </row>
    <row r="21" spans="1:9" ht="15.75" customHeight="1">
      <c r="A21" s="172" t="s">
        <v>44</v>
      </c>
      <c r="B21" s="170"/>
      <c r="C21" s="170"/>
      <c r="D21" s="170"/>
      <c r="E21" s="170"/>
      <c r="F21" s="170"/>
      <c r="G21" s="170"/>
      <c r="H21" s="170"/>
      <c r="I21" s="171"/>
    </row>
    <row r="22" spans="1:9" ht="15.75" customHeight="1">
      <c r="A22" s="37">
        <v>1</v>
      </c>
      <c r="B22" s="172" t="s">
        <v>45</v>
      </c>
      <c r="C22" s="170"/>
      <c r="D22" s="170"/>
      <c r="E22" s="170"/>
      <c r="F22" s="170"/>
      <c r="G22" s="171"/>
      <c r="H22" s="38" t="s">
        <v>46</v>
      </c>
      <c r="I22" s="38" t="s">
        <v>47</v>
      </c>
    </row>
    <row r="23" spans="1:9" ht="15.75" customHeight="1">
      <c r="A23" s="39" t="s">
        <v>23</v>
      </c>
      <c r="B23" s="169" t="s">
        <v>48</v>
      </c>
      <c r="C23" s="170"/>
      <c r="D23" s="170"/>
      <c r="E23" s="170"/>
      <c r="F23" s="170"/>
      <c r="G23" s="171"/>
      <c r="H23" s="40"/>
      <c r="I23" s="51">
        <f>I17</f>
        <v>1879.18</v>
      </c>
    </row>
    <row r="24" spans="1:9" ht="15.75" customHeight="1">
      <c r="A24" s="39" t="s">
        <v>25</v>
      </c>
      <c r="B24" s="169" t="s">
        <v>49</v>
      </c>
      <c r="C24" s="170"/>
      <c r="D24" s="170"/>
      <c r="E24" s="170"/>
      <c r="F24" s="170"/>
      <c r="G24" s="171"/>
      <c r="H24" s="41"/>
      <c r="I24" s="52">
        <v>0</v>
      </c>
    </row>
    <row r="25" spans="1:9" ht="15.75" customHeight="1">
      <c r="A25" s="39" t="s">
        <v>28</v>
      </c>
      <c r="B25" s="169" t="s">
        <v>50</v>
      </c>
      <c r="C25" s="170"/>
      <c r="D25" s="170"/>
      <c r="E25" s="170"/>
      <c r="F25" s="170"/>
      <c r="G25" s="171"/>
      <c r="H25" s="41"/>
      <c r="I25" s="51">
        <v>0</v>
      </c>
    </row>
    <row r="26" spans="1:9" ht="15.75" customHeight="1">
      <c r="A26" s="39" t="s">
        <v>31</v>
      </c>
      <c r="B26" s="169" t="s">
        <v>51</v>
      </c>
      <c r="C26" s="170"/>
      <c r="D26" s="170"/>
      <c r="E26" s="170"/>
      <c r="F26" s="170"/>
      <c r="G26" s="171"/>
      <c r="H26" s="41">
        <v>0</v>
      </c>
      <c r="I26" s="51">
        <v>0</v>
      </c>
    </row>
    <row r="27" spans="1:9" ht="15.75" customHeight="1">
      <c r="A27" s="39" t="s">
        <v>52</v>
      </c>
      <c r="B27" s="169" t="s">
        <v>53</v>
      </c>
      <c r="C27" s="170"/>
      <c r="D27" s="170"/>
      <c r="E27" s="170"/>
      <c r="F27" s="170"/>
      <c r="G27" s="171"/>
      <c r="H27" s="41"/>
      <c r="I27" s="51">
        <v>0</v>
      </c>
    </row>
    <row r="28" spans="1:9" ht="15.75" customHeight="1">
      <c r="A28" s="39" t="s">
        <v>54</v>
      </c>
      <c r="B28" s="169" t="s">
        <v>55</v>
      </c>
      <c r="C28" s="170"/>
      <c r="D28" s="170"/>
      <c r="E28" s="170"/>
      <c r="F28" s="170"/>
      <c r="G28" s="171"/>
      <c r="H28" s="41"/>
      <c r="I28" s="51">
        <v>0</v>
      </c>
    </row>
    <row r="29" spans="1:9" ht="15.75" customHeight="1">
      <c r="A29" s="172" t="s">
        <v>56</v>
      </c>
      <c r="B29" s="170"/>
      <c r="C29" s="170"/>
      <c r="D29" s="170"/>
      <c r="E29" s="170"/>
      <c r="F29" s="170"/>
      <c r="G29" s="170"/>
      <c r="H29" s="171"/>
      <c r="I29" s="53">
        <f>SUM(I23:I28)</f>
        <v>1879.18</v>
      </c>
    </row>
    <row r="30" spans="1:9" ht="15.75" customHeight="1">
      <c r="A30" s="195"/>
      <c r="B30" s="176"/>
      <c r="C30" s="176"/>
      <c r="D30" s="176"/>
      <c r="E30" s="176"/>
      <c r="F30" s="176"/>
      <c r="G30" s="176"/>
      <c r="H30" s="176"/>
      <c r="I30" s="184"/>
    </row>
    <row r="31" spans="1:9" ht="15.75" customHeight="1">
      <c r="A31" s="172" t="s">
        <v>57</v>
      </c>
      <c r="B31" s="170"/>
      <c r="C31" s="170"/>
      <c r="D31" s="170"/>
      <c r="E31" s="170"/>
      <c r="F31" s="170"/>
      <c r="G31" s="170"/>
      <c r="H31" s="170"/>
      <c r="I31" s="171"/>
    </row>
    <row r="32" spans="1:9" ht="15.75" customHeight="1">
      <c r="A32" s="172" t="s">
        <v>58</v>
      </c>
      <c r="B32" s="170"/>
      <c r="C32" s="170"/>
      <c r="D32" s="170"/>
      <c r="E32" s="170"/>
      <c r="F32" s="170"/>
      <c r="G32" s="171"/>
      <c r="H32" s="38" t="s">
        <v>46</v>
      </c>
      <c r="I32" s="38" t="s">
        <v>47</v>
      </c>
    </row>
    <row r="33" spans="1:9" ht="15.75" customHeight="1">
      <c r="A33" s="39" t="s">
        <v>23</v>
      </c>
      <c r="B33" s="169" t="s">
        <v>59</v>
      </c>
      <c r="C33" s="170"/>
      <c r="D33" s="170"/>
      <c r="E33" s="170"/>
      <c r="F33" s="170"/>
      <c r="G33" s="171"/>
      <c r="H33" s="41">
        <f>ROUND(1/12,4)</f>
        <v>8.3299999999999999E-2</v>
      </c>
      <c r="I33" s="54">
        <f>ROUND(I29*H33,2)</f>
        <v>156.54</v>
      </c>
    </row>
    <row r="34" spans="1:9" ht="15.75" customHeight="1">
      <c r="A34" s="39" t="s">
        <v>25</v>
      </c>
      <c r="B34" s="169" t="s">
        <v>60</v>
      </c>
      <c r="C34" s="170"/>
      <c r="D34" s="170"/>
      <c r="E34" s="170"/>
      <c r="F34" s="170"/>
      <c r="G34" s="171"/>
      <c r="H34" s="41">
        <v>0.121</v>
      </c>
      <c r="I34" s="54">
        <f>ROUND(I29*H34,2)</f>
        <v>227.38</v>
      </c>
    </row>
    <row r="35" spans="1:9" ht="15.75" customHeight="1">
      <c r="A35" s="172" t="s">
        <v>61</v>
      </c>
      <c r="B35" s="170"/>
      <c r="C35" s="170"/>
      <c r="D35" s="170"/>
      <c r="E35" s="170"/>
      <c r="F35" s="170"/>
      <c r="G35" s="171"/>
      <c r="H35" s="42">
        <f t="shared" ref="H35:I35" si="0">SUM(H33:H34)</f>
        <v>0.20429999999999998</v>
      </c>
      <c r="I35" s="53">
        <f t="shared" si="0"/>
        <v>383.91999999999996</v>
      </c>
    </row>
    <row r="36" spans="1:9" ht="15.75" customHeight="1">
      <c r="A36" s="173" t="s">
        <v>62</v>
      </c>
      <c r="B36" s="174"/>
      <c r="C36" s="174"/>
      <c r="D36" s="174"/>
      <c r="E36" s="174"/>
      <c r="F36" s="174"/>
      <c r="G36" s="185" t="s">
        <v>63</v>
      </c>
      <c r="H36" s="170"/>
      <c r="I36" s="55">
        <f>I29</f>
        <v>1879.18</v>
      </c>
    </row>
    <row r="37" spans="1:9" ht="15.75" customHeight="1">
      <c r="A37" s="175"/>
      <c r="B37" s="176"/>
      <c r="C37" s="176"/>
      <c r="D37" s="176"/>
      <c r="E37" s="176"/>
      <c r="F37" s="177"/>
      <c r="G37" s="185" t="s">
        <v>64</v>
      </c>
      <c r="H37" s="170"/>
      <c r="I37" s="55">
        <f>I35</f>
        <v>383.91999999999996</v>
      </c>
    </row>
    <row r="38" spans="1:9" ht="15.75" customHeight="1">
      <c r="A38" s="178"/>
      <c r="B38" s="179"/>
      <c r="C38" s="179"/>
      <c r="D38" s="179"/>
      <c r="E38" s="179"/>
      <c r="F38" s="179"/>
      <c r="G38" s="186" t="s">
        <v>65</v>
      </c>
      <c r="H38" s="170"/>
      <c r="I38" s="56">
        <f>SUM(I36:I37)</f>
        <v>2263.1</v>
      </c>
    </row>
    <row r="39" spans="1:9" ht="15.75" customHeight="1">
      <c r="A39" s="172" t="s">
        <v>66</v>
      </c>
      <c r="B39" s="170"/>
      <c r="C39" s="170"/>
      <c r="D39" s="170"/>
      <c r="E39" s="170"/>
      <c r="F39" s="170"/>
      <c r="G39" s="171"/>
      <c r="H39" s="38" t="s">
        <v>46</v>
      </c>
      <c r="I39" s="38" t="s">
        <v>47</v>
      </c>
    </row>
    <row r="40" spans="1:9" ht="15.75" customHeight="1">
      <c r="A40" s="39" t="s">
        <v>23</v>
      </c>
      <c r="B40" s="169" t="s">
        <v>67</v>
      </c>
      <c r="C40" s="170"/>
      <c r="D40" s="170"/>
      <c r="E40" s="170"/>
      <c r="F40" s="170"/>
      <c r="G40" s="171"/>
      <c r="H40" s="41">
        <v>0.2</v>
      </c>
      <c r="I40" s="54">
        <f t="shared" ref="I40:I47" si="1">ROUND($I$38*H40,2)</f>
        <v>452.62</v>
      </c>
    </row>
    <row r="41" spans="1:9" ht="15.75" customHeight="1">
      <c r="A41" s="39" t="s">
        <v>25</v>
      </c>
      <c r="B41" s="169" t="s">
        <v>68</v>
      </c>
      <c r="C41" s="170"/>
      <c r="D41" s="170"/>
      <c r="E41" s="170"/>
      <c r="F41" s="170"/>
      <c r="G41" s="171"/>
      <c r="H41" s="41">
        <v>2.5000000000000001E-2</v>
      </c>
      <c r="I41" s="54">
        <f t="shared" si="1"/>
        <v>56.58</v>
      </c>
    </row>
    <row r="42" spans="1:9" ht="15.75" customHeight="1">
      <c r="A42" s="39" t="s">
        <v>28</v>
      </c>
      <c r="B42" s="169" t="s">
        <v>69</v>
      </c>
      <c r="C42" s="170"/>
      <c r="D42" s="170"/>
      <c r="E42" s="170"/>
      <c r="F42" s="170"/>
      <c r="G42" s="171"/>
      <c r="H42" s="41">
        <v>0.06</v>
      </c>
      <c r="I42" s="54">
        <f t="shared" si="1"/>
        <v>135.79</v>
      </c>
    </row>
    <row r="43" spans="1:9" ht="15.75" customHeight="1">
      <c r="A43" s="39" t="s">
        <v>31</v>
      </c>
      <c r="B43" s="169" t="s">
        <v>70</v>
      </c>
      <c r="C43" s="170"/>
      <c r="D43" s="170"/>
      <c r="E43" s="170"/>
      <c r="F43" s="170"/>
      <c r="G43" s="171"/>
      <c r="H43" s="41">
        <v>1.4999999999999999E-2</v>
      </c>
      <c r="I43" s="54">
        <f t="shared" si="1"/>
        <v>33.950000000000003</v>
      </c>
    </row>
    <row r="44" spans="1:9" ht="15.75" customHeight="1">
      <c r="A44" s="39" t="s">
        <v>52</v>
      </c>
      <c r="B44" s="169" t="s">
        <v>71</v>
      </c>
      <c r="C44" s="170"/>
      <c r="D44" s="170"/>
      <c r="E44" s="170"/>
      <c r="F44" s="170"/>
      <c r="G44" s="171"/>
      <c r="H44" s="41">
        <v>0.01</v>
      </c>
      <c r="I44" s="54">
        <f t="shared" si="1"/>
        <v>22.63</v>
      </c>
    </row>
    <row r="45" spans="1:9" ht="15.75" customHeight="1">
      <c r="A45" s="39" t="s">
        <v>54</v>
      </c>
      <c r="B45" s="169" t="s">
        <v>72</v>
      </c>
      <c r="C45" s="170"/>
      <c r="D45" s="170"/>
      <c r="E45" s="170"/>
      <c r="F45" s="170"/>
      <c r="G45" s="171"/>
      <c r="H45" s="41">
        <v>6.0000000000000001E-3</v>
      </c>
      <c r="I45" s="54">
        <f t="shared" si="1"/>
        <v>13.58</v>
      </c>
    </row>
    <row r="46" spans="1:9" ht="15.75" customHeight="1">
      <c r="A46" s="39" t="s">
        <v>73</v>
      </c>
      <c r="B46" s="169" t="s">
        <v>74</v>
      </c>
      <c r="C46" s="170"/>
      <c r="D46" s="170"/>
      <c r="E46" s="170"/>
      <c r="F46" s="170"/>
      <c r="G46" s="171"/>
      <c r="H46" s="41">
        <v>2E-3</v>
      </c>
      <c r="I46" s="54">
        <f t="shared" si="1"/>
        <v>4.53</v>
      </c>
    </row>
    <row r="47" spans="1:9" ht="15.75" customHeight="1">
      <c r="A47" s="39" t="s">
        <v>75</v>
      </c>
      <c r="B47" s="169" t="s">
        <v>76</v>
      </c>
      <c r="C47" s="170"/>
      <c r="D47" s="170"/>
      <c r="E47" s="170"/>
      <c r="F47" s="170"/>
      <c r="G47" s="171"/>
      <c r="H47" s="41">
        <v>0.08</v>
      </c>
      <c r="I47" s="54">
        <f t="shared" si="1"/>
        <v>181.05</v>
      </c>
    </row>
    <row r="48" spans="1:9" ht="15.75" customHeight="1">
      <c r="A48" s="172" t="s">
        <v>77</v>
      </c>
      <c r="B48" s="170"/>
      <c r="C48" s="170"/>
      <c r="D48" s="170"/>
      <c r="E48" s="170"/>
      <c r="F48" s="170"/>
      <c r="G48" s="171"/>
      <c r="H48" s="42">
        <f t="shared" ref="H48:I48" si="2">SUM(H40:H47)</f>
        <v>0.39800000000000008</v>
      </c>
      <c r="I48" s="53">
        <f t="shared" si="2"/>
        <v>900.73</v>
      </c>
    </row>
    <row r="49" spans="1:9" ht="15.75" customHeight="1">
      <c r="A49" s="188"/>
      <c r="B49" s="170"/>
      <c r="C49" s="170"/>
      <c r="D49" s="170"/>
      <c r="E49" s="170"/>
      <c r="F49" s="170"/>
      <c r="G49" s="170"/>
      <c r="H49" s="170"/>
      <c r="I49" s="171"/>
    </row>
    <row r="50" spans="1:9" ht="15.75" customHeight="1">
      <c r="A50" s="172" t="s">
        <v>78</v>
      </c>
      <c r="B50" s="170"/>
      <c r="C50" s="170"/>
      <c r="D50" s="170"/>
      <c r="E50" s="170"/>
      <c r="F50" s="170"/>
      <c r="G50" s="171"/>
      <c r="H50" s="42"/>
      <c r="I50" s="38" t="s">
        <v>47</v>
      </c>
    </row>
    <row r="51" spans="1:9" ht="15.75" customHeight="1">
      <c r="A51" s="39" t="s">
        <v>23</v>
      </c>
      <c r="B51" s="189" t="s">
        <v>79</v>
      </c>
      <c r="C51" s="170"/>
      <c r="D51" s="170"/>
      <c r="E51" s="170"/>
      <c r="F51" s="170"/>
      <c r="G51" s="171"/>
      <c r="H51" s="44">
        <v>4</v>
      </c>
      <c r="I51" s="51">
        <f>ROUND((H51*2*22)-0.06*I23,2)</f>
        <v>63.25</v>
      </c>
    </row>
    <row r="52" spans="1:9" ht="15.75" customHeight="1">
      <c r="A52" s="39" t="s">
        <v>25</v>
      </c>
      <c r="B52" s="189" t="s">
        <v>80</v>
      </c>
      <c r="C52" s="170"/>
      <c r="D52" s="170"/>
      <c r="E52" s="170"/>
      <c r="F52" s="170"/>
      <c r="G52" s="171"/>
      <c r="H52" s="34" t="s">
        <v>81</v>
      </c>
      <c r="I52" s="51">
        <v>412.05</v>
      </c>
    </row>
    <row r="53" spans="1:9" ht="15.75" customHeight="1">
      <c r="A53" s="45" t="s">
        <v>28</v>
      </c>
      <c r="B53" s="194" t="s">
        <v>82</v>
      </c>
      <c r="C53" s="170"/>
      <c r="D53" s="170"/>
      <c r="E53" s="170"/>
      <c r="F53" s="170"/>
      <c r="G53" s="171"/>
      <c r="H53" s="46" t="s">
        <v>81</v>
      </c>
      <c r="I53" s="52">
        <v>42</v>
      </c>
    </row>
    <row r="54" spans="1:9" ht="15.75" customHeight="1">
      <c r="A54" s="39" t="s">
        <v>31</v>
      </c>
      <c r="B54" s="189" t="s">
        <v>83</v>
      </c>
      <c r="C54" s="170"/>
      <c r="D54" s="170"/>
      <c r="E54" s="170"/>
      <c r="F54" s="170"/>
      <c r="G54" s="171"/>
      <c r="H54" s="34" t="s">
        <v>81</v>
      </c>
      <c r="I54" s="51">
        <f>ROUND((I23*26)*0.002/12,2)</f>
        <v>8.14</v>
      </c>
    </row>
    <row r="55" spans="1:9" ht="15.75" customHeight="1">
      <c r="A55" s="172" t="s">
        <v>84</v>
      </c>
      <c r="B55" s="170"/>
      <c r="C55" s="170"/>
      <c r="D55" s="170"/>
      <c r="E55" s="170"/>
      <c r="F55" s="170"/>
      <c r="G55" s="170"/>
      <c r="H55" s="171"/>
      <c r="I55" s="53">
        <f>SUM(I51:I54)</f>
        <v>525.43999999999994</v>
      </c>
    </row>
    <row r="56" spans="1:9" ht="15.75" customHeight="1">
      <c r="A56" s="188"/>
      <c r="B56" s="170"/>
      <c r="C56" s="170"/>
      <c r="D56" s="170"/>
      <c r="E56" s="170"/>
      <c r="F56" s="170"/>
      <c r="G56" s="170"/>
      <c r="H56" s="170"/>
      <c r="I56" s="171"/>
    </row>
    <row r="57" spans="1:9" ht="15.75" customHeight="1">
      <c r="A57" s="172" t="s">
        <v>85</v>
      </c>
      <c r="B57" s="170"/>
      <c r="C57" s="170"/>
      <c r="D57" s="170"/>
      <c r="E57" s="170"/>
      <c r="F57" s="170"/>
      <c r="G57" s="170"/>
      <c r="H57" s="170"/>
      <c r="I57" s="171"/>
    </row>
    <row r="58" spans="1:9" ht="15.75" customHeight="1">
      <c r="A58" s="172" t="s">
        <v>86</v>
      </c>
      <c r="B58" s="170"/>
      <c r="C58" s="170"/>
      <c r="D58" s="170"/>
      <c r="E58" s="170"/>
      <c r="F58" s="170"/>
      <c r="G58" s="170"/>
      <c r="H58" s="171"/>
      <c r="I58" s="38" t="s">
        <v>47</v>
      </c>
    </row>
    <row r="59" spans="1:9" ht="15.75" customHeight="1">
      <c r="A59" s="39" t="s">
        <v>87</v>
      </c>
      <c r="B59" s="192" t="s">
        <v>88</v>
      </c>
      <c r="C59" s="170"/>
      <c r="D59" s="170"/>
      <c r="E59" s="170"/>
      <c r="F59" s="170"/>
      <c r="G59" s="170"/>
      <c r="H59" s="171"/>
      <c r="I59" s="54">
        <f>I35</f>
        <v>383.91999999999996</v>
      </c>
    </row>
    <row r="60" spans="1:9" ht="15.75" customHeight="1">
      <c r="A60" s="39" t="s">
        <v>89</v>
      </c>
      <c r="B60" s="192" t="s">
        <v>90</v>
      </c>
      <c r="C60" s="170"/>
      <c r="D60" s="170"/>
      <c r="E60" s="170"/>
      <c r="F60" s="170"/>
      <c r="G60" s="170"/>
      <c r="H60" s="171"/>
      <c r="I60" s="54">
        <f>I48</f>
        <v>900.73</v>
      </c>
    </row>
    <row r="61" spans="1:9" ht="15.75" customHeight="1">
      <c r="A61" s="39" t="s">
        <v>91</v>
      </c>
      <c r="B61" s="192" t="s">
        <v>92</v>
      </c>
      <c r="C61" s="170"/>
      <c r="D61" s="170"/>
      <c r="E61" s="170"/>
      <c r="F61" s="170"/>
      <c r="G61" s="170"/>
      <c r="H61" s="171"/>
      <c r="I61" s="54">
        <f>I55</f>
        <v>525.43999999999994</v>
      </c>
    </row>
    <row r="62" spans="1:9" ht="15.75" customHeight="1">
      <c r="A62" s="172" t="s">
        <v>93</v>
      </c>
      <c r="B62" s="170"/>
      <c r="C62" s="170"/>
      <c r="D62" s="170"/>
      <c r="E62" s="170"/>
      <c r="F62" s="170"/>
      <c r="G62" s="170"/>
      <c r="H62" s="171"/>
      <c r="I62" s="53">
        <f>SUM(I59:I61)</f>
        <v>1810.0900000000001</v>
      </c>
    </row>
    <row r="63" spans="1:9" ht="15.75" customHeight="1">
      <c r="A63" s="180" t="s">
        <v>94</v>
      </c>
      <c r="B63" s="174"/>
      <c r="C63" s="174"/>
      <c r="D63" s="174"/>
      <c r="E63" s="174"/>
      <c r="F63" s="174"/>
      <c r="G63" s="185" t="s">
        <v>63</v>
      </c>
      <c r="H63" s="170"/>
      <c r="I63" s="55">
        <f>I29</f>
        <v>1879.18</v>
      </c>
    </row>
    <row r="64" spans="1:9" ht="15.75" customHeight="1">
      <c r="A64" s="175"/>
      <c r="B64" s="176"/>
      <c r="C64" s="176"/>
      <c r="D64" s="176"/>
      <c r="E64" s="176"/>
      <c r="F64" s="177"/>
      <c r="G64" s="185" t="s">
        <v>95</v>
      </c>
      <c r="H64" s="170"/>
      <c r="I64" s="55">
        <f>I62</f>
        <v>1810.0900000000001</v>
      </c>
    </row>
    <row r="65" spans="1:9" ht="15.75" customHeight="1">
      <c r="A65" s="178"/>
      <c r="B65" s="179"/>
      <c r="C65" s="179"/>
      <c r="D65" s="179"/>
      <c r="E65" s="179"/>
      <c r="F65" s="179"/>
      <c r="G65" s="186" t="s">
        <v>65</v>
      </c>
      <c r="H65" s="170"/>
      <c r="I65" s="56">
        <f>SUM(I63:I64)</f>
        <v>3689.2700000000004</v>
      </c>
    </row>
    <row r="66" spans="1:9" ht="27.75" customHeight="1">
      <c r="A66" s="172" t="s">
        <v>96</v>
      </c>
      <c r="B66" s="170"/>
      <c r="C66" s="170"/>
      <c r="D66" s="170"/>
      <c r="E66" s="170"/>
      <c r="F66" s="170"/>
      <c r="G66" s="170"/>
      <c r="H66" s="170"/>
      <c r="I66" s="171"/>
    </row>
    <row r="67" spans="1:9" ht="15.75" customHeight="1">
      <c r="A67" s="39">
        <v>3</v>
      </c>
      <c r="B67" s="172" t="s">
        <v>97</v>
      </c>
      <c r="C67" s="170"/>
      <c r="D67" s="170"/>
      <c r="E67" s="170"/>
      <c r="F67" s="170"/>
      <c r="G67" s="171"/>
      <c r="H67" s="38" t="s">
        <v>46</v>
      </c>
      <c r="I67" s="38" t="s">
        <v>47</v>
      </c>
    </row>
    <row r="68" spans="1:9" ht="15.75" customHeight="1">
      <c r="A68" s="39" t="s">
        <v>23</v>
      </c>
      <c r="B68" s="169" t="s">
        <v>98</v>
      </c>
      <c r="C68" s="170"/>
      <c r="D68" s="170"/>
      <c r="E68" s="170"/>
      <c r="F68" s="170"/>
      <c r="G68" s="171"/>
      <c r="H68" s="41">
        <f>ROUND(((1/12)*5%),4)</f>
        <v>4.1999999999999997E-3</v>
      </c>
      <c r="I68" s="54">
        <f t="shared" ref="I68:I72" si="3">ROUND(H68*$I$65,2)</f>
        <v>15.49</v>
      </c>
    </row>
    <row r="69" spans="1:9" ht="15.75" customHeight="1">
      <c r="A69" s="39" t="s">
        <v>25</v>
      </c>
      <c r="B69" s="169" t="s">
        <v>99</v>
      </c>
      <c r="C69" s="170"/>
      <c r="D69" s="170"/>
      <c r="E69" s="170"/>
      <c r="F69" s="170"/>
      <c r="G69" s="171"/>
      <c r="H69" s="41">
        <f>TRUNC(H68*H47,4)</f>
        <v>2.9999999999999997E-4</v>
      </c>
      <c r="I69" s="54">
        <f t="shared" si="3"/>
        <v>1.1100000000000001</v>
      </c>
    </row>
    <row r="70" spans="1:9" ht="15.75" customHeight="1">
      <c r="A70" s="39" t="s">
        <v>28</v>
      </c>
      <c r="B70" s="169" t="s">
        <v>100</v>
      </c>
      <c r="C70" s="170"/>
      <c r="D70" s="170"/>
      <c r="E70" s="170"/>
      <c r="F70" s="170"/>
      <c r="G70" s="171"/>
      <c r="H70" s="41">
        <f>ROUND(((7/30)/12)*95%,4)</f>
        <v>1.8499999999999999E-2</v>
      </c>
      <c r="I70" s="54">
        <f t="shared" si="3"/>
        <v>68.25</v>
      </c>
    </row>
    <row r="71" spans="1:9" ht="15.75" customHeight="1">
      <c r="A71" s="39" t="s">
        <v>31</v>
      </c>
      <c r="B71" s="193" t="s">
        <v>101</v>
      </c>
      <c r="C71" s="170"/>
      <c r="D71" s="170"/>
      <c r="E71" s="170"/>
      <c r="F71" s="170"/>
      <c r="G71" s="171"/>
      <c r="H71" s="41">
        <f>ROUND(H70*H48,4)</f>
        <v>7.4000000000000003E-3</v>
      </c>
      <c r="I71" s="54">
        <f t="shared" si="3"/>
        <v>27.3</v>
      </c>
    </row>
    <row r="72" spans="1:9" ht="15.75" customHeight="1">
      <c r="A72" s="39" t="s">
        <v>52</v>
      </c>
      <c r="B72" s="169" t="s">
        <v>102</v>
      </c>
      <c r="C72" s="170"/>
      <c r="D72" s="170"/>
      <c r="E72" s="170"/>
      <c r="F72" s="170"/>
      <c r="G72" s="171"/>
      <c r="H72" s="41">
        <v>0.04</v>
      </c>
      <c r="I72" s="54">
        <f t="shared" si="3"/>
        <v>147.57</v>
      </c>
    </row>
    <row r="73" spans="1:9" ht="15.75" customHeight="1">
      <c r="A73" s="172" t="s">
        <v>103</v>
      </c>
      <c r="B73" s="170"/>
      <c r="C73" s="170"/>
      <c r="D73" s="170"/>
      <c r="E73" s="170"/>
      <c r="F73" s="170"/>
      <c r="G73" s="171"/>
      <c r="H73" s="42">
        <f t="shared" ref="H73:I73" si="4">SUM(H68:H72)</f>
        <v>7.0400000000000004E-2</v>
      </c>
      <c r="I73" s="53">
        <f t="shared" si="4"/>
        <v>259.71999999999997</v>
      </c>
    </row>
    <row r="74" spans="1:9" ht="15.75" customHeight="1">
      <c r="A74" s="173" t="s">
        <v>104</v>
      </c>
      <c r="B74" s="174"/>
      <c r="C74" s="174"/>
      <c r="D74" s="174"/>
      <c r="E74" s="174"/>
      <c r="F74" s="174"/>
      <c r="G74" s="185" t="s">
        <v>63</v>
      </c>
      <c r="H74" s="170"/>
      <c r="I74" s="55">
        <f>I29</f>
        <v>1879.18</v>
      </c>
    </row>
    <row r="75" spans="1:9" ht="15.75" customHeight="1">
      <c r="A75" s="175"/>
      <c r="B75" s="176"/>
      <c r="C75" s="176"/>
      <c r="D75" s="176"/>
      <c r="E75" s="176"/>
      <c r="F75" s="177"/>
      <c r="G75" s="185" t="s">
        <v>95</v>
      </c>
      <c r="H75" s="170"/>
      <c r="I75" s="55">
        <f>I62</f>
        <v>1810.0900000000001</v>
      </c>
    </row>
    <row r="76" spans="1:9" ht="15.75" customHeight="1">
      <c r="A76" s="175"/>
      <c r="B76" s="176"/>
      <c r="C76" s="176"/>
      <c r="D76" s="176"/>
      <c r="E76" s="176"/>
      <c r="F76" s="177"/>
      <c r="G76" s="185" t="s">
        <v>105</v>
      </c>
      <c r="H76" s="170"/>
      <c r="I76" s="55">
        <f>I73</f>
        <v>259.71999999999997</v>
      </c>
    </row>
    <row r="77" spans="1:9" ht="15.75" customHeight="1">
      <c r="A77" s="175"/>
      <c r="B77" s="177"/>
      <c r="C77" s="177"/>
      <c r="D77" s="177"/>
      <c r="E77" s="177"/>
      <c r="F77" s="177"/>
      <c r="G77" s="186" t="s">
        <v>65</v>
      </c>
      <c r="H77" s="170"/>
      <c r="I77" s="56">
        <f>SUM(I74:I76)</f>
        <v>3948.9900000000002</v>
      </c>
    </row>
    <row r="78" spans="1:9" ht="15.75" customHeight="1">
      <c r="A78" s="172" t="s">
        <v>106</v>
      </c>
      <c r="B78" s="170"/>
      <c r="C78" s="170"/>
      <c r="D78" s="170"/>
      <c r="E78" s="170"/>
      <c r="F78" s="170"/>
      <c r="G78" s="170"/>
      <c r="H78" s="170"/>
      <c r="I78" s="171"/>
    </row>
    <row r="79" spans="1:9" ht="15.75" customHeight="1">
      <c r="A79" s="172" t="s">
        <v>107</v>
      </c>
      <c r="B79" s="170"/>
      <c r="C79" s="170"/>
      <c r="D79" s="170"/>
      <c r="E79" s="170"/>
      <c r="F79" s="170"/>
      <c r="G79" s="171"/>
      <c r="H79" s="38" t="s">
        <v>46</v>
      </c>
      <c r="I79" s="38" t="s">
        <v>47</v>
      </c>
    </row>
    <row r="80" spans="1:9" ht="15.75" customHeight="1">
      <c r="A80" s="39" t="s">
        <v>23</v>
      </c>
      <c r="B80" s="169" t="s">
        <v>108</v>
      </c>
      <c r="C80" s="170"/>
      <c r="D80" s="170"/>
      <c r="E80" s="170"/>
      <c r="F80" s="170"/>
      <c r="G80" s="171"/>
      <c r="H80" s="41">
        <f>ROUND(((1+1/3)/12)/12,4)</f>
        <v>9.2999999999999992E-3</v>
      </c>
      <c r="I80" s="54">
        <f t="shared" ref="I80:I85" si="5">ROUND(H80*$I$77,2)</f>
        <v>36.729999999999997</v>
      </c>
    </row>
    <row r="81" spans="1:9" ht="15.75" customHeight="1">
      <c r="A81" s="39" t="s">
        <v>25</v>
      </c>
      <c r="B81" s="169" t="s">
        <v>109</v>
      </c>
      <c r="C81" s="170"/>
      <c r="D81" s="170"/>
      <c r="E81" s="170"/>
      <c r="F81" s="170"/>
      <c r="G81" s="171"/>
      <c r="H81" s="41">
        <f>ROUND(2/30/12,4)</f>
        <v>5.5999999999999999E-3</v>
      </c>
      <c r="I81" s="54">
        <f t="shared" si="5"/>
        <v>22.11</v>
      </c>
    </row>
    <row r="82" spans="1:9" ht="15.75" customHeight="1">
      <c r="A82" s="39" t="s">
        <v>28</v>
      </c>
      <c r="B82" s="169" t="s">
        <v>110</v>
      </c>
      <c r="C82" s="170"/>
      <c r="D82" s="170"/>
      <c r="E82" s="170"/>
      <c r="F82" s="170"/>
      <c r="G82" s="171"/>
      <c r="H82" s="41">
        <f>ROUND(((5/30)/12)*2%,4)</f>
        <v>2.9999999999999997E-4</v>
      </c>
      <c r="I82" s="54">
        <f t="shared" si="5"/>
        <v>1.18</v>
      </c>
    </row>
    <row r="83" spans="1:9" ht="15.75" customHeight="1">
      <c r="A83" s="39" t="s">
        <v>31</v>
      </c>
      <c r="B83" s="169" t="s">
        <v>111</v>
      </c>
      <c r="C83" s="170"/>
      <c r="D83" s="170"/>
      <c r="E83" s="170"/>
      <c r="F83" s="170"/>
      <c r="G83" s="171"/>
      <c r="H83" s="41">
        <f>ROUND(((15/30)/12)*8%,4)</f>
        <v>3.3E-3</v>
      </c>
      <c r="I83" s="54">
        <f t="shared" si="5"/>
        <v>13.03</v>
      </c>
    </row>
    <row r="84" spans="1:9" ht="15.75" customHeight="1">
      <c r="A84" s="39" t="s">
        <v>52</v>
      </c>
      <c r="B84" s="169" t="s">
        <v>112</v>
      </c>
      <c r="C84" s="170"/>
      <c r="D84" s="170"/>
      <c r="E84" s="170"/>
      <c r="F84" s="170"/>
      <c r="G84" s="171"/>
      <c r="H84" s="41">
        <f>ROUND(((1+1/3)/12*4/12)*2%,4)</f>
        <v>6.9999999999999999E-4</v>
      </c>
      <c r="I84" s="54">
        <f t="shared" si="5"/>
        <v>2.76</v>
      </c>
    </row>
    <row r="85" spans="1:9" ht="15.75" customHeight="1">
      <c r="A85" s="45" t="s">
        <v>54</v>
      </c>
      <c r="B85" s="191" t="s">
        <v>113</v>
      </c>
      <c r="C85" s="170"/>
      <c r="D85" s="170"/>
      <c r="E85" s="170"/>
      <c r="F85" s="170"/>
      <c r="G85" s="171"/>
      <c r="H85" s="57">
        <v>0</v>
      </c>
      <c r="I85" s="54">
        <f t="shared" si="5"/>
        <v>0</v>
      </c>
    </row>
    <row r="86" spans="1:9" ht="15.75" customHeight="1">
      <c r="A86" s="172" t="s">
        <v>114</v>
      </c>
      <c r="B86" s="170"/>
      <c r="C86" s="170"/>
      <c r="D86" s="170"/>
      <c r="E86" s="170"/>
      <c r="F86" s="170"/>
      <c r="G86" s="171"/>
      <c r="H86" s="42">
        <f t="shared" ref="H86:I86" si="6">SUM(H80:H85)</f>
        <v>1.9199999999999998E-2</v>
      </c>
      <c r="I86" s="53">
        <f t="shared" si="6"/>
        <v>75.81</v>
      </c>
    </row>
    <row r="87" spans="1:9" ht="15.75" customHeight="1">
      <c r="A87" s="188"/>
      <c r="B87" s="170"/>
      <c r="C87" s="170"/>
      <c r="D87" s="170"/>
      <c r="E87" s="170"/>
      <c r="F87" s="170"/>
      <c r="G87" s="170"/>
      <c r="H87" s="170"/>
      <c r="I87" s="171"/>
    </row>
    <row r="88" spans="1:9" ht="15.75" customHeight="1">
      <c r="A88" s="190" t="s">
        <v>115</v>
      </c>
      <c r="B88" s="170"/>
      <c r="C88" s="170"/>
      <c r="D88" s="170"/>
      <c r="E88" s="170"/>
      <c r="F88" s="170"/>
      <c r="G88" s="171"/>
      <c r="H88" s="58" t="s">
        <v>46</v>
      </c>
      <c r="I88" s="58" t="s">
        <v>47</v>
      </c>
    </row>
    <row r="89" spans="1:9" ht="15.75" customHeight="1">
      <c r="A89" s="45" t="s">
        <v>23</v>
      </c>
      <c r="B89" s="191" t="s">
        <v>116</v>
      </c>
      <c r="C89" s="170"/>
      <c r="D89" s="170"/>
      <c r="E89" s="170"/>
      <c r="F89" s="170"/>
      <c r="G89" s="171"/>
      <c r="H89" s="57">
        <v>0</v>
      </c>
      <c r="I89" s="74">
        <f>I29*H89</f>
        <v>0</v>
      </c>
    </row>
    <row r="90" spans="1:9" ht="15.75" customHeight="1">
      <c r="A90" s="190" t="s">
        <v>117</v>
      </c>
      <c r="B90" s="170"/>
      <c r="C90" s="170"/>
      <c r="D90" s="170"/>
      <c r="E90" s="170"/>
      <c r="F90" s="170"/>
      <c r="G90" s="171"/>
      <c r="H90" s="59">
        <f t="shared" ref="H90:I90" si="7">H89</f>
        <v>0</v>
      </c>
      <c r="I90" s="75">
        <f t="shared" si="7"/>
        <v>0</v>
      </c>
    </row>
    <row r="91" spans="1:9" ht="15.75" customHeight="1">
      <c r="A91" s="188"/>
      <c r="B91" s="170"/>
      <c r="C91" s="170"/>
      <c r="D91" s="170"/>
      <c r="E91" s="170"/>
      <c r="F91" s="170"/>
      <c r="G91" s="170"/>
      <c r="H91" s="170"/>
      <c r="I91" s="171"/>
    </row>
    <row r="92" spans="1:9" ht="15.75" customHeight="1">
      <c r="A92" s="172" t="s">
        <v>118</v>
      </c>
      <c r="B92" s="170"/>
      <c r="C92" s="170"/>
      <c r="D92" s="170"/>
      <c r="E92" s="170"/>
      <c r="F92" s="170"/>
      <c r="G92" s="170"/>
      <c r="H92" s="170"/>
      <c r="I92" s="171"/>
    </row>
    <row r="93" spans="1:9" ht="15.75" customHeight="1">
      <c r="A93" s="172" t="s">
        <v>119</v>
      </c>
      <c r="B93" s="170"/>
      <c r="C93" s="170"/>
      <c r="D93" s="170"/>
      <c r="E93" s="170"/>
      <c r="F93" s="170"/>
      <c r="G93" s="170"/>
      <c r="H93" s="171"/>
      <c r="I93" s="38" t="s">
        <v>47</v>
      </c>
    </row>
    <row r="94" spans="1:9" ht="15.75" customHeight="1">
      <c r="A94" s="39" t="s">
        <v>120</v>
      </c>
      <c r="B94" s="192" t="s">
        <v>121</v>
      </c>
      <c r="C94" s="170"/>
      <c r="D94" s="170"/>
      <c r="E94" s="170"/>
      <c r="F94" s="170"/>
      <c r="G94" s="170"/>
      <c r="H94" s="171"/>
      <c r="I94" s="54">
        <f>I86</f>
        <v>75.81</v>
      </c>
    </row>
    <row r="95" spans="1:9" ht="15.75" customHeight="1">
      <c r="A95" s="45" t="s">
        <v>122</v>
      </c>
      <c r="B95" s="187" t="s">
        <v>123</v>
      </c>
      <c r="C95" s="170"/>
      <c r="D95" s="170"/>
      <c r="E95" s="170"/>
      <c r="F95" s="170"/>
      <c r="G95" s="170"/>
      <c r="H95" s="171"/>
      <c r="I95" s="74">
        <f>I90</f>
        <v>0</v>
      </c>
    </row>
    <row r="96" spans="1:9" ht="15.75" customHeight="1">
      <c r="A96" s="172" t="s">
        <v>124</v>
      </c>
      <c r="B96" s="170"/>
      <c r="C96" s="170"/>
      <c r="D96" s="170"/>
      <c r="E96" s="170"/>
      <c r="F96" s="170"/>
      <c r="G96" s="170"/>
      <c r="H96" s="171"/>
      <c r="I96" s="53">
        <f>SUM(I94:I95)</f>
        <v>75.81</v>
      </c>
    </row>
    <row r="97" spans="1:9" ht="15.75" customHeight="1">
      <c r="A97" s="188"/>
      <c r="B97" s="170"/>
      <c r="C97" s="170"/>
      <c r="D97" s="170"/>
      <c r="E97" s="170"/>
      <c r="F97" s="170"/>
      <c r="G97" s="170"/>
      <c r="H97" s="170"/>
      <c r="I97" s="171"/>
    </row>
    <row r="98" spans="1:9" ht="15.75" customHeight="1">
      <c r="A98" s="172" t="s">
        <v>125</v>
      </c>
      <c r="B98" s="170"/>
      <c r="C98" s="170"/>
      <c r="D98" s="170"/>
      <c r="E98" s="170"/>
      <c r="F98" s="170"/>
      <c r="G98" s="170"/>
      <c r="H98" s="170"/>
      <c r="I98" s="171"/>
    </row>
    <row r="99" spans="1:9" ht="15.75" customHeight="1">
      <c r="A99" s="38">
        <v>5</v>
      </c>
      <c r="B99" s="172" t="s">
        <v>126</v>
      </c>
      <c r="C99" s="170"/>
      <c r="D99" s="170"/>
      <c r="E99" s="170"/>
      <c r="F99" s="170"/>
      <c r="G99" s="171"/>
      <c r="H99" s="38"/>
      <c r="I99" s="38" t="s">
        <v>47</v>
      </c>
    </row>
    <row r="100" spans="1:9" ht="15.75" customHeight="1">
      <c r="A100" s="60" t="s">
        <v>23</v>
      </c>
      <c r="B100" s="189" t="s">
        <v>127</v>
      </c>
      <c r="C100" s="170"/>
      <c r="D100" s="170"/>
      <c r="E100" s="170"/>
      <c r="F100" s="170"/>
      <c r="G100" s="171"/>
      <c r="H100" s="61" t="s">
        <v>81</v>
      </c>
      <c r="I100" s="54">
        <v>0</v>
      </c>
    </row>
    <row r="101" spans="1:9" ht="15.75" customHeight="1">
      <c r="A101" s="60" t="s">
        <v>25</v>
      </c>
      <c r="B101" s="189" t="s">
        <v>128</v>
      </c>
      <c r="C101" s="170"/>
      <c r="D101" s="170"/>
      <c r="E101" s="170"/>
      <c r="F101" s="170"/>
      <c r="G101" s="171"/>
      <c r="H101" s="61" t="s">
        <v>81</v>
      </c>
      <c r="I101" s="54">
        <v>0</v>
      </c>
    </row>
    <row r="102" spans="1:9" ht="15.75" customHeight="1">
      <c r="A102" s="60" t="s">
        <v>28</v>
      </c>
      <c r="B102" s="189" t="s">
        <v>129</v>
      </c>
      <c r="C102" s="170"/>
      <c r="D102" s="170"/>
      <c r="E102" s="170"/>
      <c r="F102" s="170"/>
      <c r="G102" s="171"/>
      <c r="H102" s="61" t="s">
        <v>81</v>
      </c>
      <c r="I102" s="54">
        <f>UNIFORMES!F14</f>
        <v>108.075</v>
      </c>
    </row>
    <row r="103" spans="1:9" ht="15.75" customHeight="1">
      <c r="A103" s="60" t="s">
        <v>31</v>
      </c>
      <c r="B103" s="189" t="s">
        <v>130</v>
      </c>
      <c r="C103" s="170"/>
      <c r="D103" s="170"/>
      <c r="E103" s="170"/>
      <c r="F103" s="170"/>
      <c r="G103" s="171"/>
      <c r="H103" s="62" t="s">
        <v>81</v>
      </c>
      <c r="I103" s="54">
        <v>0</v>
      </c>
    </row>
    <row r="104" spans="1:9" ht="15.75" customHeight="1">
      <c r="A104" s="172" t="s">
        <v>131</v>
      </c>
      <c r="B104" s="170"/>
      <c r="C104" s="170"/>
      <c r="D104" s="170"/>
      <c r="E104" s="170"/>
      <c r="F104" s="170"/>
      <c r="G104" s="171"/>
      <c r="H104" s="42" t="s">
        <v>81</v>
      </c>
      <c r="I104" s="53">
        <f>SUM(I100:I103)</f>
        <v>108.075</v>
      </c>
    </row>
    <row r="105" spans="1:9" ht="15.75" customHeight="1">
      <c r="A105" s="173" t="s">
        <v>132</v>
      </c>
      <c r="B105" s="174"/>
      <c r="C105" s="174"/>
      <c r="D105" s="174"/>
      <c r="E105" s="174"/>
      <c r="F105" s="174"/>
      <c r="G105" s="185" t="s">
        <v>63</v>
      </c>
      <c r="H105" s="170"/>
      <c r="I105" s="55">
        <f>I29</f>
        <v>1879.18</v>
      </c>
    </row>
    <row r="106" spans="1:9" ht="15.75" customHeight="1">
      <c r="A106" s="175"/>
      <c r="B106" s="176"/>
      <c r="C106" s="176"/>
      <c r="D106" s="176"/>
      <c r="E106" s="176"/>
      <c r="F106" s="177"/>
      <c r="G106" s="185" t="s">
        <v>95</v>
      </c>
      <c r="H106" s="170"/>
      <c r="I106" s="55">
        <f>I62</f>
        <v>1810.0900000000001</v>
      </c>
    </row>
    <row r="107" spans="1:9" ht="15.75" customHeight="1">
      <c r="A107" s="175"/>
      <c r="B107" s="176"/>
      <c r="C107" s="176"/>
      <c r="D107" s="176"/>
      <c r="E107" s="176"/>
      <c r="F107" s="177"/>
      <c r="G107" s="185" t="s">
        <v>105</v>
      </c>
      <c r="H107" s="170"/>
      <c r="I107" s="55">
        <f>I73</f>
        <v>259.71999999999997</v>
      </c>
    </row>
    <row r="108" spans="1:9" ht="15.75" customHeight="1">
      <c r="A108" s="175"/>
      <c r="B108" s="176"/>
      <c r="C108" s="176"/>
      <c r="D108" s="176"/>
      <c r="E108" s="176"/>
      <c r="F108" s="177"/>
      <c r="G108" s="185" t="s">
        <v>133</v>
      </c>
      <c r="H108" s="170"/>
      <c r="I108" s="55">
        <f>I96</f>
        <v>75.81</v>
      </c>
    </row>
    <row r="109" spans="1:9" ht="15.75" customHeight="1">
      <c r="A109" s="175"/>
      <c r="B109" s="176"/>
      <c r="C109" s="176"/>
      <c r="D109" s="176"/>
      <c r="E109" s="176"/>
      <c r="F109" s="177"/>
      <c r="G109" s="185" t="s">
        <v>134</v>
      </c>
      <c r="H109" s="170"/>
      <c r="I109" s="55">
        <f>I104</f>
        <v>108.075</v>
      </c>
    </row>
    <row r="110" spans="1:9" ht="15.75" customHeight="1">
      <c r="A110" s="175"/>
      <c r="B110" s="177"/>
      <c r="C110" s="177"/>
      <c r="D110" s="177"/>
      <c r="E110" s="177"/>
      <c r="F110" s="177"/>
      <c r="G110" s="186" t="s">
        <v>65</v>
      </c>
      <c r="H110" s="170"/>
      <c r="I110" s="56">
        <f>SUM(I105:I109)</f>
        <v>4132.875</v>
      </c>
    </row>
    <row r="111" spans="1:9" ht="15.75" customHeight="1">
      <c r="A111" s="172" t="s">
        <v>135</v>
      </c>
      <c r="B111" s="170"/>
      <c r="C111" s="170"/>
      <c r="D111" s="170"/>
      <c r="E111" s="170"/>
      <c r="F111" s="170"/>
      <c r="G111" s="170"/>
      <c r="H111" s="170"/>
      <c r="I111" s="171"/>
    </row>
    <row r="112" spans="1:9" ht="15.75" customHeight="1">
      <c r="A112" s="38">
        <v>6</v>
      </c>
      <c r="B112" s="172" t="s">
        <v>136</v>
      </c>
      <c r="C112" s="170"/>
      <c r="D112" s="170"/>
      <c r="E112" s="170"/>
      <c r="F112" s="170"/>
      <c r="G112" s="171"/>
      <c r="H112" s="38" t="s">
        <v>46</v>
      </c>
      <c r="I112" s="38" t="s">
        <v>47</v>
      </c>
    </row>
    <row r="113" spans="1:9" ht="15.75" customHeight="1">
      <c r="A113" s="39" t="s">
        <v>23</v>
      </c>
      <c r="B113" s="169" t="s">
        <v>137</v>
      </c>
      <c r="C113" s="170"/>
      <c r="D113" s="170"/>
      <c r="E113" s="170"/>
      <c r="F113" s="170"/>
      <c r="G113" s="171"/>
      <c r="H113" s="63">
        <v>0.05</v>
      </c>
      <c r="I113" s="54">
        <f>ROUND(H113*I110,2)</f>
        <v>206.64</v>
      </c>
    </row>
    <row r="114" spans="1:9" ht="15.75" customHeight="1">
      <c r="A114" s="39" t="s">
        <v>25</v>
      </c>
      <c r="B114" s="169" t="s">
        <v>138</v>
      </c>
      <c r="C114" s="170"/>
      <c r="D114" s="170"/>
      <c r="E114" s="170"/>
      <c r="F114" s="170"/>
      <c r="G114" s="171"/>
      <c r="H114" s="63">
        <v>0.1</v>
      </c>
      <c r="I114" s="54">
        <f>ROUND(H114*(I110+I113),2)</f>
        <v>433.95</v>
      </c>
    </row>
    <row r="115" spans="1:9" ht="15.75" customHeight="1">
      <c r="A115" s="39" t="s">
        <v>28</v>
      </c>
      <c r="B115" s="182" t="s">
        <v>139</v>
      </c>
      <c r="C115" s="170"/>
      <c r="D115" s="170"/>
      <c r="E115" s="170"/>
      <c r="F115" s="170"/>
      <c r="G115" s="171"/>
      <c r="H115" s="41"/>
      <c r="I115" s="76"/>
    </row>
    <row r="116" spans="1:9" ht="15.75" customHeight="1">
      <c r="A116" s="39" t="s">
        <v>140</v>
      </c>
      <c r="B116" s="169" t="s">
        <v>141</v>
      </c>
      <c r="C116" s="170"/>
      <c r="D116" s="170"/>
      <c r="E116" s="170"/>
      <c r="F116" s="170"/>
      <c r="G116" s="171"/>
      <c r="H116" s="63">
        <v>1.6500000000000001E-2</v>
      </c>
      <c r="I116" s="54">
        <f t="shared" ref="I116:I118" si="8">ROUND($I$126*H116,2)</f>
        <v>91.85</v>
      </c>
    </row>
    <row r="117" spans="1:9" ht="15.75" customHeight="1">
      <c r="A117" s="39" t="s">
        <v>142</v>
      </c>
      <c r="B117" s="169" t="s">
        <v>143</v>
      </c>
      <c r="C117" s="170"/>
      <c r="D117" s="170"/>
      <c r="E117" s="170"/>
      <c r="F117" s="170"/>
      <c r="G117" s="171"/>
      <c r="H117" s="64">
        <v>7.5999999999999998E-2</v>
      </c>
      <c r="I117" s="54">
        <f t="shared" si="8"/>
        <v>423.07</v>
      </c>
    </row>
    <row r="118" spans="1:9" ht="15.75" customHeight="1">
      <c r="A118" s="39" t="s">
        <v>144</v>
      </c>
      <c r="B118" s="169" t="s">
        <v>145</v>
      </c>
      <c r="C118" s="170"/>
      <c r="D118" s="170"/>
      <c r="E118" s="170"/>
      <c r="F118" s="170"/>
      <c r="G118" s="171"/>
      <c r="H118" s="65">
        <v>0.05</v>
      </c>
      <c r="I118" s="54">
        <f t="shared" si="8"/>
        <v>278.33999999999997</v>
      </c>
    </row>
    <row r="119" spans="1:9" ht="15.75" customHeight="1">
      <c r="A119" s="172" t="s">
        <v>146</v>
      </c>
      <c r="B119" s="170"/>
      <c r="C119" s="170"/>
      <c r="D119" s="170"/>
      <c r="E119" s="170"/>
      <c r="F119" s="170"/>
      <c r="G119" s="171"/>
      <c r="H119" s="66">
        <f t="shared" ref="H119:I119" si="9">SUM(H113:H118)</f>
        <v>0.29250000000000004</v>
      </c>
      <c r="I119" s="53">
        <f t="shared" si="9"/>
        <v>1433.85</v>
      </c>
    </row>
    <row r="120" spans="1:9" ht="15.75" customHeight="1">
      <c r="A120" s="33"/>
      <c r="B120" s="43"/>
      <c r="C120" s="43"/>
      <c r="D120" s="43"/>
      <c r="E120" s="43"/>
      <c r="F120" s="43"/>
      <c r="G120" s="43"/>
      <c r="H120" s="88"/>
      <c r="I120" s="89"/>
    </row>
    <row r="121" spans="1:9" ht="15.75" customHeight="1">
      <c r="A121" s="67" t="s">
        <v>147</v>
      </c>
      <c r="B121" s="181" t="s">
        <v>148</v>
      </c>
      <c r="C121" s="176"/>
      <c r="D121" s="176"/>
      <c r="E121" s="176"/>
      <c r="F121" s="176"/>
      <c r="G121" s="176"/>
      <c r="H121" s="69">
        <f>SUM(H116+H117+H118)</f>
        <v>0.14250000000000002</v>
      </c>
      <c r="I121" s="77"/>
    </row>
    <row r="122" spans="1:9" ht="15.75" customHeight="1">
      <c r="A122" s="67"/>
      <c r="B122" s="181">
        <v>100</v>
      </c>
      <c r="C122" s="176"/>
      <c r="D122" s="176"/>
      <c r="E122" s="176"/>
      <c r="F122" s="176"/>
      <c r="G122" s="176"/>
      <c r="H122" s="69"/>
      <c r="I122" s="77"/>
    </row>
    <row r="123" spans="1:9" ht="15.75" customHeight="1">
      <c r="A123" s="70"/>
      <c r="B123" s="71"/>
      <c r="C123" s="71"/>
      <c r="D123" s="71"/>
      <c r="E123" s="71"/>
      <c r="F123" s="71"/>
      <c r="G123" s="71"/>
      <c r="H123" s="71"/>
      <c r="I123" s="78"/>
    </row>
    <row r="124" spans="1:9" ht="15.75" customHeight="1">
      <c r="A124" s="67" t="s">
        <v>149</v>
      </c>
      <c r="B124" s="181" t="s">
        <v>150</v>
      </c>
      <c r="C124" s="176"/>
      <c r="D124" s="176"/>
      <c r="E124" s="176"/>
      <c r="F124" s="176"/>
      <c r="G124" s="176"/>
      <c r="H124" s="69"/>
      <c r="I124" s="77">
        <f>I110+I113+I114</f>
        <v>4773.4650000000001</v>
      </c>
    </row>
    <row r="125" spans="1:9" ht="15.75" customHeight="1">
      <c r="A125" s="72"/>
      <c r="B125" s="73"/>
      <c r="C125" s="73"/>
      <c r="D125" s="73"/>
      <c r="E125" s="73"/>
      <c r="F125" s="73"/>
      <c r="G125" s="73"/>
      <c r="H125" s="73"/>
      <c r="I125" s="79"/>
    </row>
    <row r="126" spans="1:9" ht="15.75" customHeight="1">
      <c r="A126" s="67" t="s">
        <v>151</v>
      </c>
      <c r="B126" s="181" t="s">
        <v>152</v>
      </c>
      <c r="C126" s="176"/>
      <c r="D126" s="176"/>
      <c r="E126" s="176"/>
      <c r="F126" s="176"/>
      <c r="G126" s="176"/>
      <c r="H126" s="69"/>
      <c r="I126" s="77">
        <f>ROUND(I124/(1-H121),2)</f>
        <v>5566.72</v>
      </c>
    </row>
    <row r="127" spans="1:9" ht="15.75" customHeight="1">
      <c r="A127" s="67"/>
      <c r="B127" s="68"/>
      <c r="C127" s="68"/>
      <c r="D127" s="68"/>
      <c r="E127" s="68"/>
      <c r="F127" s="68"/>
      <c r="G127" s="68"/>
      <c r="H127" s="69"/>
      <c r="I127" s="77"/>
    </row>
    <row r="128" spans="1:9" ht="15.75" customHeight="1">
      <c r="A128" s="67"/>
      <c r="B128" s="181" t="s">
        <v>153</v>
      </c>
      <c r="C128" s="176"/>
      <c r="D128" s="176"/>
      <c r="E128" s="176"/>
      <c r="F128" s="176"/>
      <c r="G128" s="176"/>
      <c r="H128" s="69"/>
      <c r="I128" s="77">
        <f>I126-I124</f>
        <v>793.25500000000011</v>
      </c>
    </row>
    <row r="129" spans="1:9" ht="15.75" customHeight="1">
      <c r="A129" s="67"/>
      <c r="B129" s="68"/>
      <c r="H129" s="69"/>
      <c r="I129" s="77"/>
    </row>
    <row r="130" spans="1:9" ht="15.75" customHeight="1">
      <c r="A130" s="172" t="s">
        <v>154</v>
      </c>
      <c r="B130" s="170"/>
      <c r="C130" s="170"/>
      <c r="D130" s="170"/>
      <c r="E130" s="170"/>
      <c r="F130" s="170"/>
      <c r="G130" s="170"/>
      <c r="H130" s="170"/>
      <c r="I130" s="171"/>
    </row>
    <row r="131" spans="1:9" ht="15.75" customHeight="1">
      <c r="A131" s="172" t="s">
        <v>155</v>
      </c>
      <c r="B131" s="170"/>
      <c r="C131" s="170"/>
      <c r="D131" s="170"/>
      <c r="E131" s="170"/>
      <c r="F131" s="170"/>
      <c r="G131" s="170"/>
      <c r="H131" s="171"/>
      <c r="I131" s="38" t="s">
        <v>47</v>
      </c>
    </row>
    <row r="132" spans="1:9" ht="15.75" customHeight="1">
      <c r="A132" s="34" t="s">
        <v>23</v>
      </c>
      <c r="B132" s="169" t="str">
        <f>A21</f>
        <v>MÓDULO 1 - COMPOSIÇÃO DA REMUNERAÇÃO</v>
      </c>
      <c r="C132" s="170"/>
      <c r="D132" s="170"/>
      <c r="E132" s="170"/>
      <c r="F132" s="170"/>
      <c r="G132" s="170"/>
      <c r="H132" s="171"/>
      <c r="I132" s="87">
        <f>I29</f>
        <v>1879.18</v>
      </c>
    </row>
    <row r="133" spans="1:9" ht="15.75" customHeight="1">
      <c r="A133" s="34" t="s">
        <v>25</v>
      </c>
      <c r="B133" s="169" t="str">
        <f>A31</f>
        <v>MÓDULO 2 – ENCARGOS E BENEFÍCIOS ANUAIS, MENSAIS E DIÁRIOS</v>
      </c>
      <c r="C133" s="170"/>
      <c r="D133" s="170"/>
      <c r="E133" s="170"/>
      <c r="F133" s="170"/>
      <c r="G133" s="170"/>
      <c r="H133" s="171"/>
      <c r="I133" s="87">
        <f>I62</f>
        <v>1810.0900000000001</v>
      </c>
    </row>
    <row r="134" spans="1:9" ht="15.75" customHeight="1">
      <c r="A134" s="34" t="s">
        <v>28</v>
      </c>
      <c r="B134" s="169" t="str">
        <f>A66</f>
        <v>MÓDULO 3 – PROVISÃO PARA RESCISÃO</v>
      </c>
      <c r="C134" s="170"/>
      <c r="D134" s="170"/>
      <c r="E134" s="170"/>
      <c r="F134" s="170"/>
      <c r="G134" s="170"/>
      <c r="H134" s="171"/>
      <c r="I134" s="87">
        <f>I73</f>
        <v>259.71999999999997</v>
      </c>
    </row>
    <row r="135" spans="1:9" ht="15.75" customHeight="1">
      <c r="A135" s="34" t="s">
        <v>31</v>
      </c>
      <c r="B135" s="169" t="str">
        <f>A78</f>
        <v>MÓDULO 4 – CUSTO DE REPOSIÇÃO DO PROFISSIONAL AUSENTE</v>
      </c>
      <c r="C135" s="170"/>
      <c r="D135" s="170"/>
      <c r="E135" s="170"/>
      <c r="F135" s="170"/>
      <c r="G135" s="170"/>
      <c r="H135" s="171"/>
      <c r="I135" s="87">
        <f>I96</f>
        <v>75.81</v>
      </c>
    </row>
    <row r="136" spans="1:9" ht="15.75" customHeight="1">
      <c r="A136" s="34" t="s">
        <v>52</v>
      </c>
      <c r="B136" s="169" t="str">
        <f>A98</f>
        <v>MÓDULO 5 – INSUMOS DIVERSOS</v>
      </c>
      <c r="C136" s="170"/>
      <c r="D136" s="170"/>
      <c r="E136" s="170"/>
      <c r="F136" s="170"/>
      <c r="G136" s="170"/>
      <c r="H136" s="171"/>
      <c r="I136" s="87">
        <f>I104</f>
        <v>108.075</v>
      </c>
    </row>
    <row r="137" spans="1:9" ht="15.75" customHeight="1">
      <c r="A137" s="172" t="s">
        <v>156</v>
      </c>
      <c r="B137" s="170"/>
      <c r="C137" s="170"/>
      <c r="D137" s="170"/>
      <c r="E137" s="170"/>
      <c r="F137" s="170"/>
      <c r="G137" s="170"/>
      <c r="H137" s="171"/>
      <c r="I137" s="53">
        <f>SUM(I132:I136)</f>
        <v>4132.875</v>
      </c>
    </row>
    <row r="138" spans="1:9" ht="15.75" customHeight="1">
      <c r="A138" s="34" t="s">
        <v>54</v>
      </c>
      <c r="B138" s="169" t="str">
        <f>A111</f>
        <v>MÓDULO 6 – CUSTOS INDIRETOS, TRIBUTOS E LUCRO</v>
      </c>
      <c r="C138" s="170"/>
      <c r="D138" s="170"/>
      <c r="E138" s="170"/>
      <c r="F138" s="170"/>
      <c r="G138" s="170"/>
      <c r="H138" s="171"/>
      <c r="I138" s="87">
        <f>I119</f>
        <v>1433.85</v>
      </c>
    </row>
    <row r="139" spans="1:9" ht="15.75" customHeight="1">
      <c r="A139" s="172" t="s">
        <v>157</v>
      </c>
      <c r="B139" s="170"/>
      <c r="C139" s="170"/>
      <c r="D139" s="170"/>
      <c r="E139" s="170"/>
      <c r="F139" s="170"/>
      <c r="G139" s="170"/>
      <c r="H139" s="171"/>
      <c r="I139" s="53">
        <f>SUM(I137:I138)</f>
        <v>5566.7250000000004</v>
      </c>
    </row>
    <row r="140" spans="1:9" ht="15.75" customHeight="1">
      <c r="A140" s="90"/>
      <c r="B140" s="90"/>
      <c r="C140" s="90"/>
      <c r="D140" s="90"/>
      <c r="E140" s="90"/>
      <c r="F140" s="90"/>
      <c r="G140" s="90"/>
      <c r="H140" s="90"/>
      <c r="I140" s="91"/>
    </row>
    <row r="141" spans="1:9" ht="15.75" customHeight="1"/>
    <row r="142" spans="1:9" ht="15.75" customHeight="1"/>
    <row r="143" spans="1:9" ht="15.75" customHeight="1"/>
    <row r="144" spans="1:9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43">
    <mergeCell ref="A1:I1"/>
    <mergeCell ref="A2:I2"/>
    <mergeCell ref="A3:G3"/>
    <mergeCell ref="H3:I3"/>
    <mergeCell ref="A4:I4"/>
    <mergeCell ref="A5:I5"/>
    <mergeCell ref="B6:H6"/>
    <mergeCell ref="B7:H7"/>
    <mergeCell ref="B8:H8"/>
    <mergeCell ref="B9:H9"/>
    <mergeCell ref="A10:I10"/>
    <mergeCell ref="A11:I11"/>
    <mergeCell ref="A12:B12"/>
    <mergeCell ref="C12:D12"/>
    <mergeCell ref="E12:I12"/>
    <mergeCell ref="A13:B13"/>
    <mergeCell ref="C13:D13"/>
    <mergeCell ref="E13:I13"/>
    <mergeCell ref="A14:I14"/>
    <mergeCell ref="B15:H15"/>
    <mergeCell ref="B16:H16"/>
    <mergeCell ref="B17:H17"/>
    <mergeCell ref="B18:H18"/>
    <mergeCell ref="B19:H19"/>
    <mergeCell ref="A20:I20"/>
    <mergeCell ref="A21:I21"/>
    <mergeCell ref="B22:G22"/>
    <mergeCell ref="B23:G23"/>
    <mergeCell ref="B24:G24"/>
    <mergeCell ref="B25:G25"/>
    <mergeCell ref="B26:G26"/>
    <mergeCell ref="B27:G27"/>
    <mergeCell ref="B28:G28"/>
    <mergeCell ref="A29:H29"/>
    <mergeCell ref="A30:I30"/>
    <mergeCell ref="A31:I31"/>
    <mergeCell ref="A32:G32"/>
    <mergeCell ref="B33:G33"/>
    <mergeCell ref="B34:G34"/>
    <mergeCell ref="A35:G35"/>
    <mergeCell ref="G36:H36"/>
    <mergeCell ref="G37:H37"/>
    <mergeCell ref="G38:H38"/>
    <mergeCell ref="A39:G39"/>
    <mergeCell ref="B40:G40"/>
    <mergeCell ref="B41:G41"/>
    <mergeCell ref="B42:G42"/>
    <mergeCell ref="B43:G43"/>
    <mergeCell ref="B44:G44"/>
    <mergeCell ref="B45:G45"/>
    <mergeCell ref="B46:G46"/>
    <mergeCell ref="B47:G47"/>
    <mergeCell ref="A48:G48"/>
    <mergeCell ref="A49:I49"/>
    <mergeCell ref="A50:G50"/>
    <mergeCell ref="B51:G51"/>
    <mergeCell ref="B52:G52"/>
    <mergeCell ref="B53:G53"/>
    <mergeCell ref="B54:G54"/>
    <mergeCell ref="A55:H55"/>
    <mergeCell ref="A56:I56"/>
    <mergeCell ref="A57:I57"/>
    <mergeCell ref="A58:H58"/>
    <mergeCell ref="B59:H59"/>
    <mergeCell ref="B60:H60"/>
    <mergeCell ref="B61:H61"/>
    <mergeCell ref="A62:H62"/>
    <mergeCell ref="G63:H63"/>
    <mergeCell ref="G64:H64"/>
    <mergeCell ref="G65:H65"/>
    <mergeCell ref="A66:I66"/>
    <mergeCell ref="B67:G67"/>
    <mergeCell ref="B68:G68"/>
    <mergeCell ref="B69:G69"/>
    <mergeCell ref="B70:G70"/>
    <mergeCell ref="B71:G71"/>
    <mergeCell ref="B72:G72"/>
    <mergeCell ref="A73:G73"/>
    <mergeCell ref="G74:H74"/>
    <mergeCell ref="G75:H75"/>
    <mergeCell ref="G76:H76"/>
    <mergeCell ref="G77:H77"/>
    <mergeCell ref="A78:I78"/>
    <mergeCell ref="A79:G79"/>
    <mergeCell ref="B80:G80"/>
    <mergeCell ref="B81:G81"/>
    <mergeCell ref="B82:G82"/>
    <mergeCell ref="B83:G83"/>
    <mergeCell ref="B84:G84"/>
    <mergeCell ref="B85:G85"/>
    <mergeCell ref="A86:G86"/>
    <mergeCell ref="A87:I87"/>
    <mergeCell ref="A88:G88"/>
    <mergeCell ref="B89:G89"/>
    <mergeCell ref="A90:G90"/>
    <mergeCell ref="A91:I91"/>
    <mergeCell ref="A92:I92"/>
    <mergeCell ref="A93:H93"/>
    <mergeCell ref="B94:H94"/>
    <mergeCell ref="B95:H95"/>
    <mergeCell ref="A96:H96"/>
    <mergeCell ref="A97:I97"/>
    <mergeCell ref="A98:I98"/>
    <mergeCell ref="B99:G99"/>
    <mergeCell ref="B100:G100"/>
    <mergeCell ref="B101:G101"/>
    <mergeCell ref="B102:G102"/>
    <mergeCell ref="B103:G103"/>
    <mergeCell ref="B121:G121"/>
    <mergeCell ref="B122:G122"/>
    <mergeCell ref="A104:G104"/>
    <mergeCell ref="G105:H105"/>
    <mergeCell ref="G106:H106"/>
    <mergeCell ref="G107:H107"/>
    <mergeCell ref="G108:H108"/>
    <mergeCell ref="G109:H109"/>
    <mergeCell ref="G110:H110"/>
    <mergeCell ref="A111:I111"/>
    <mergeCell ref="B112:G112"/>
    <mergeCell ref="B136:H136"/>
    <mergeCell ref="A137:H137"/>
    <mergeCell ref="B138:H138"/>
    <mergeCell ref="A139:H139"/>
    <mergeCell ref="A36:F38"/>
    <mergeCell ref="A63:F65"/>
    <mergeCell ref="A74:F77"/>
    <mergeCell ref="A105:F110"/>
    <mergeCell ref="B124:G124"/>
    <mergeCell ref="B126:G126"/>
    <mergeCell ref="B128:G128"/>
    <mergeCell ref="A130:I130"/>
    <mergeCell ref="A131:H131"/>
    <mergeCell ref="B132:H132"/>
    <mergeCell ref="B133:H133"/>
    <mergeCell ref="B134:H134"/>
    <mergeCell ref="B135:H135"/>
    <mergeCell ref="B113:G113"/>
    <mergeCell ref="B114:G114"/>
    <mergeCell ref="B115:G115"/>
    <mergeCell ref="B116:G116"/>
    <mergeCell ref="B117:G117"/>
    <mergeCell ref="B118:G118"/>
    <mergeCell ref="A119:G119"/>
  </mergeCells>
  <pageMargins left="0.31496062992126" right="0.31496062992126" top="0.31496062992126" bottom="0.31496062992126" header="0" footer="0"/>
  <pageSetup paperSize="9"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99"/>
  <sheetViews>
    <sheetView view="pageBreakPreview" topLeftCell="D1" workbookViewId="0">
      <selection activeCell="I10" sqref="I10"/>
    </sheetView>
  </sheetViews>
  <sheetFormatPr defaultColWidth="14.42578125" defaultRowHeight="15" customHeight="1"/>
  <cols>
    <col min="1" max="1" width="7.42578125" customWidth="1"/>
    <col min="2" max="2" width="12.42578125" customWidth="1"/>
    <col min="3" max="3" width="15" customWidth="1"/>
    <col min="4" max="4" width="15.28515625" customWidth="1"/>
    <col min="5" max="5" width="13.42578125" customWidth="1"/>
    <col min="6" max="6" width="13.5703125" customWidth="1"/>
    <col min="7" max="7" width="12.42578125" customWidth="1"/>
    <col min="8" max="8" width="12.7109375" customWidth="1"/>
    <col min="9" max="9" width="30.28515625" customWidth="1"/>
    <col min="10" max="10" width="7.140625" customWidth="1"/>
    <col min="11" max="12" width="10.5703125" customWidth="1"/>
    <col min="13" max="13" width="7.140625" customWidth="1"/>
    <col min="14" max="14" width="10.5703125" customWidth="1"/>
  </cols>
  <sheetData>
    <row r="1" spans="1:9" ht="15" customHeight="1">
      <c r="A1" s="202" t="s">
        <v>218</v>
      </c>
      <c r="B1" s="154"/>
      <c r="C1" s="154"/>
      <c r="D1" s="154"/>
      <c r="E1" s="154"/>
      <c r="F1" s="154"/>
      <c r="G1" s="154"/>
      <c r="H1" s="154"/>
      <c r="I1" s="154"/>
    </row>
    <row r="3" spans="1:9">
      <c r="A3" s="203" t="s">
        <v>217</v>
      </c>
      <c r="B3" s="170"/>
      <c r="C3" s="170"/>
      <c r="D3" s="170"/>
      <c r="E3" s="170"/>
      <c r="F3" s="170"/>
      <c r="G3" s="170"/>
      <c r="H3" s="170"/>
      <c r="I3" s="171"/>
    </row>
    <row r="4" spans="1:9">
      <c r="A4" s="204"/>
      <c r="B4" s="205"/>
      <c r="C4" s="205"/>
      <c r="D4" s="205"/>
      <c r="E4" s="205"/>
      <c r="F4" s="205"/>
      <c r="G4" s="205"/>
      <c r="H4" s="205"/>
      <c r="I4" s="206"/>
    </row>
    <row r="5" spans="1:9">
      <c r="A5" s="204" t="s">
        <v>21</v>
      </c>
      <c r="B5" s="170"/>
      <c r="C5" s="170"/>
      <c r="D5" s="170"/>
      <c r="E5" s="170"/>
      <c r="F5" s="170"/>
      <c r="G5" s="171"/>
      <c r="H5" s="207" t="s">
        <v>211</v>
      </c>
      <c r="I5" s="171"/>
    </row>
    <row r="6" spans="1:9">
      <c r="A6" s="204"/>
      <c r="B6" s="205"/>
      <c r="C6" s="205"/>
      <c r="D6" s="205"/>
      <c r="E6" s="205"/>
      <c r="F6" s="205"/>
      <c r="G6" s="205"/>
      <c r="H6" s="205"/>
      <c r="I6" s="206"/>
    </row>
    <row r="7" spans="1:9">
      <c r="A7" s="172" t="s">
        <v>22</v>
      </c>
      <c r="B7" s="170"/>
      <c r="C7" s="170"/>
      <c r="D7" s="170"/>
      <c r="E7" s="170"/>
      <c r="F7" s="170"/>
      <c r="G7" s="170"/>
      <c r="H7" s="170"/>
      <c r="I7" s="171"/>
    </row>
    <row r="8" spans="1:9">
      <c r="A8" s="34" t="s">
        <v>23</v>
      </c>
      <c r="B8" s="169" t="s">
        <v>24</v>
      </c>
      <c r="C8" s="170"/>
      <c r="D8" s="170"/>
      <c r="E8" s="170"/>
      <c r="F8" s="170"/>
      <c r="G8" s="170"/>
      <c r="H8" s="171"/>
      <c r="I8" s="47"/>
    </row>
    <row r="9" spans="1:9">
      <c r="A9" s="34" t="s">
        <v>25</v>
      </c>
      <c r="B9" s="169" t="s">
        <v>26</v>
      </c>
      <c r="C9" s="170"/>
      <c r="D9" s="170"/>
      <c r="E9" s="170"/>
      <c r="F9" s="170"/>
      <c r="G9" s="170"/>
      <c r="H9" s="171"/>
      <c r="I9" s="34" t="s">
        <v>158</v>
      </c>
    </row>
    <row r="10" spans="1:9">
      <c r="A10" s="34" t="s">
        <v>28</v>
      </c>
      <c r="B10" s="169" t="s">
        <v>29</v>
      </c>
      <c r="C10" s="170"/>
      <c r="D10" s="170"/>
      <c r="E10" s="170"/>
      <c r="F10" s="170"/>
      <c r="G10" s="170"/>
      <c r="H10" s="171"/>
      <c r="I10" s="34" t="s">
        <v>247</v>
      </c>
    </row>
    <row r="11" spans="1:9">
      <c r="A11" s="34" t="s">
        <v>31</v>
      </c>
      <c r="B11" s="169" t="s">
        <v>32</v>
      </c>
      <c r="C11" s="170"/>
      <c r="D11" s="170"/>
      <c r="E11" s="170"/>
      <c r="F11" s="170"/>
      <c r="G11" s="170"/>
      <c r="H11" s="171"/>
      <c r="I11" s="34">
        <v>12</v>
      </c>
    </row>
    <row r="12" spans="1:9">
      <c r="A12" s="197"/>
      <c r="B12" s="197"/>
      <c r="C12" s="197"/>
      <c r="D12" s="197"/>
      <c r="E12" s="197"/>
      <c r="F12" s="197"/>
      <c r="G12" s="197"/>
      <c r="H12" s="197"/>
      <c r="I12" s="184"/>
    </row>
    <row r="13" spans="1:9">
      <c r="A13" s="172" t="s">
        <v>33</v>
      </c>
      <c r="B13" s="170"/>
      <c r="C13" s="170"/>
      <c r="D13" s="170"/>
      <c r="E13" s="170"/>
      <c r="F13" s="170"/>
      <c r="G13" s="170"/>
      <c r="H13" s="170"/>
      <c r="I13" s="171"/>
    </row>
    <row r="14" spans="1:9" ht="12.75" customHeight="1">
      <c r="A14" s="192" t="s">
        <v>34</v>
      </c>
      <c r="B14" s="171"/>
      <c r="C14" s="192" t="s">
        <v>35</v>
      </c>
      <c r="D14" s="171"/>
      <c r="E14" s="192" t="s">
        <v>36</v>
      </c>
      <c r="F14" s="170"/>
      <c r="G14" s="170"/>
      <c r="H14" s="170"/>
      <c r="I14" s="171"/>
    </row>
    <row r="15" spans="1:9">
      <c r="A15" s="208" t="s">
        <v>198</v>
      </c>
      <c r="B15" s="199"/>
      <c r="C15" s="200" t="s">
        <v>10</v>
      </c>
      <c r="D15" s="201"/>
      <c r="E15" s="192">
        <v>3</v>
      </c>
      <c r="F15" s="170"/>
      <c r="G15" s="170"/>
      <c r="H15" s="170"/>
      <c r="I15" s="171"/>
    </row>
    <row r="16" spans="1:9">
      <c r="A16" s="172" t="s">
        <v>37</v>
      </c>
      <c r="B16" s="170"/>
      <c r="C16" s="170"/>
      <c r="D16" s="170"/>
      <c r="E16" s="170"/>
      <c r="F16" s="170"/>
      <c r="G16" s="170"/>
      <c r="H16" s="170"/>
      <c r="I16" s="171"/>
    </row>
    <row r="17" spans="1:10">
      <c r="A17" s="34">
        <v>1</v>
      </c>
      <c r="B17" s="169" t="s">
        <v>38</v>
      </c>
      <c r="C17" s="170"/>
      <c r="D17" s="170"/>
      <c r="E17" s="170"/>
      <c r="F17" s="170"/>
      <c r="G17" s="170"/>
      <c r="H17" s="171"/>
      <c r="I17" s="121" t="s">
        <v>198</v>
      </c>
      <c r="J17" s="48"/>
    </row>
    <row r="18" spans="1:10">
      <c r="A18" s="34">
        <v>2</v>
      </c>
      <c r="B18" s="169" t="s">
        <v>39</v>
      </c>
      <c r="C18" s="170"/>
      <c r="D18" s="170"/>
      <c r="E18" s="170"/>
      <c r="F18" s="170"/>
      <c r="G18" s="170"/>
      <c r="H18" s="171"/>
      <c r="I18" s="119" t="s">
        <v>200</v>
      </c>
    </row>
    <row r="19" spans="1:10">
      <c r="A19" s="34">
        <v>3</v>
      </c>
      <c r="B19" s="169" t="s">
        <v>40</v>
      </c>
      <c r="C19" s="170"/>
      <c r="D19" s="170"/>
      <c r="E19" s="170"/>
      <c r="F19" s="170"/>
      <c r="G19" s="170"/>
      <c r="H19" s="171"/>
      <c r="I19" s="49">
        <v>1879.18</v>
      </c>
    </row>
    <row r="20" spans="1:10" ht="38.25">
      <c r="A20" s="36">
        <v>4</v>
      </c>
      <c r="B20" s="196" t="s">
        <v>41</v>
      </c>
      <c r="C20" s="170"/>
      <c r="D20" s="170"/>
      <c r="E20" s="170"/>
      <c r="F20" s="170"/>
      <c r="G20" s="170"/>
      <c r="H20" s="171"/>
      <c r="I20" s="50" t="s">
        <v>42</v>
      </c>
    </row>
    <row r="21" spans="1:10">
      <c r="A21" s="34">
        <v>5</v>
      </c>
      <c r="B21" s="169" t="s">
        <v>43</v>
      </c>
      <c r="C21" s="170"/>
      <c r="D21" s="170"/>
      <c r="E21" s="170"/>
      <c r="F21" s="170"/>
      <c r="G21" s="170"/>
      <c r="H21" s="171"/>
      <c r="I21" s="123" t="s">
        <v>199</v>
      </c>
    </row>
    <row r="22" spans="1:10">
      <c r="A22" s="189"/>
      <c r="B22" s="170"/>
      <c r="C22" s="170"/>
      <c r="D22" s="170"/>
      <c r="E22" s="170"/>
      <c r="F22" s="170"/>
      <c r="G22" s="170"/>
      <c r="H22" s="170"/>
      <c r="I22" s="171"/>
    </row>
    <row r="23" spans="1:10" ht="15.75" customHeight="1">
      <c r="A23" s="172" t="s">
        <v>44</v>
      </c>
      <c r="B23" s="170"/>
      <c r="C23" s="170"/>
      <c r="D23" s="170"/>
      <c r="E23" s="170"/>
      <c r="F23" s="170"/>
      <c r="G23" s="170"/>
      <c r="H23" s="170"/>
      <c r="I23" s="171"/>
    </row>
    <row r="24" spans="1:10" ht="15.75" customHeight="1">
      <c r="A24" s="37">
        <v>1</v>
      </c>
      <c r="B24" s="172" t="s">
        <v>45</v>
      </c>
      <c r="C24" s="170"/>
      <c r="D24" s="170"/>
      <c r="E24" s="170"/>
      <c r="F24" s="170"/>
      <c r="G24" s="171"/>
      <c r="H24" s="38" t="s">
        <v>46</v>
      </c>
      <c r="I24" s="38" t="s">
        <v>47</v>
      </c>
    </row>
    <row r="25" spans="1:10" ht="15.75" customHeight="1">
      <c r="A25" s="39" t="s">
        <v>23</v>
      </c>
      <c r="B25" s="169" t="s">
        <v>48</v>
      </c>
      <c r="C25" s="170"/>
      <c r="D25" s="170"/>
      <c r="E25" s="170"/>
      <c r="F25" s="170"/>
      <c r="G25" s="171"/>
      <c r="H25" s="40"/>
      <c r="I25" s="51">
        <f>I19</f>
        <v>1879.18</v>
      </c>
    </row>
    <row r="26" spans="1:10" ht="15.75" customHeight="1">
      <c r="A26" s="39" t="s">
        <v>25</v>
      </c>
      <c r="B26" s="169" t="s">
        <v>49</v>
      </c>
      <c r="C26" s="170"/>
      <c r="D26" s="170"/>
      <c r="E26" s="170"/>
      <c r="F26" s="170"/>
      <c r="G26" s="171"/>
      <c r="H26" s="41"/>
      <c r="I26" s="52">
        <v>0</v>
      </c>
    </row>
    <row r="27" spans="1:10" ht="15.75" customHeight="1">
      <c r="A27" s="39" t="s">
        <v>28</v>
      </c>
      <c r="B27" s="169" t="s">
        <v>50</v>
      </c>
      <c r="C27" s="170"/>
      <c r="D27" s="170"/>
      <c r="E27" s="170"/>
      <c r="F27" s="170"/>
      <c r="G27" s="171"/>
      <c r="H27" s="41"/>
      <c r="I27" s="51">
        <v>0</v>
      </c>
    </row>
    <row r="28" spans="1:10" ht="15.75" customHeight="1">
      <c r="A28" s="39" t="s">
        <v>31</v>
      </c>
      <c r="B28" s="169" t="s">
        <v>51</v>
      </c>
      <c r="C28" s="170"/>
      <c r="D28" s="170"/>
      <c r="E28" s="170"/>
      <c r="F28" s="170"/>
      <c r="G28" s="171"/>
      <c r="H28" s="41">
        <v>0</v>
      </c>
      <c r="I28" s="51">
        <v>0</v>
      </c>
    </row>
    <row r="29" spans="1:10" ht="15.75" customHeight="1">
      <c r="A29" s="39" t="s">
        <v>52</v>
      </c>
      <c r="B29" s="169" t="s">
        <v>53</v>
      </c>
      <c r="C29" s="170"/>
      <c r="D29" s="170"/>
      <c r="E29" s="170"/>
      <c r="F29" s="170"/>
      <c r="G29" s="171"/>
      <c r="H29" s="41"/>
      <c r="I29" s="51">
        <v>0</v>
      </c>
    </row>
    <row r="30" spans="1:10" ht="15.75" customHeight="1">
      <c r="A30" s="39" t="s">
        <v>54</v>
      </c>
      <c r="B30" s="169" t="s">
        <v>55</v>
      </c>
      <c r="C30" s="170"/>
      <c r="D30" s="170"/>
      <c r="E30" s="170"/>
      <c r="F30" s="170"/>
      <c r="G30" s="171"/>
      <c r="H30" s="41"/>
      <c r="I30" s="51">
        <v>0</v>
      </c>
    </row>
    <row r="31" spans="1:10" ht="15.75" customHeight="1">
      <c r="A31" s="172" t="s">
        <v>56</v>
      </c>
      <c r="B31" s="170"/>
      <c r="C31" s="170"/>
      <c r="D31" s="170"/>
      <c r="E31" s="170"/>
      <c r="F31" s="170"/>
      <c r="G31" s="170"/>
      <c r="H31" s="171"/>
      <c r="I31" s="53">
        <f>SUM(I25:I30)</f>
        <v>1879.18</v>
      </c>
    </row>
    <row r="32" spans="1:10" ht="15.75" customHeight="1">
      <c r="A32" s="195"/>
      <c r="B32" s="195"/>
      <c r="C32" s="195"/>
      <c r="D32" s="195"/>
      <c r="E32" s="195"/>
      <c r="F32" s="195"/>
      <c r="G32" s="195"/>
      <c r="H32" s="195"/>
      <c r="I32" s="184"/>
    </row>
    <row r="33" spans="1:9" ht="15.75" customHeight="1">
      <c r="A33" s="172" t="s">
        <v>57</v>
      </c>
      <c r="B33" s="170"/>
      <c r="C33" s="170"/>
      <c r="D33" s="170"/>
      <c r="E33" s="170"/>
      <c r="F33" s="170"/>
      <c r="G33" s="170"/>
      <c r="H33" s="170"/>
      <c r="I33" s="171"/>
    </row>
    <row r="34" spans="1:9" ht="15.75" customHeight="1">
      <c r="A34" s="172" t="s">
        <v>58</v>
      </c>
      <c r="B34" s="170"/>
      <c r="C34" s="170"/>
      <c r="D34" s="170"/>
      <c r="E34" s="170"/>
      <c r="F34" s="170"/>
      <c r="G34" s="171"/>
      <c r="H34" s="38" t="s">
        <v>46</v>
      </c>
      <c r="I34" s="38" t="s">
        <v>47</v>
      </c>
    </row>
    <row r="35" spans="1:9" ht="15.75" customHeight="1">
      <c r="A35" s="39" t="s">
        <v>23</v>
      </c>
      <c r="B35" s="169" t="s">
        <v>59</v>
      </c>
      <c r="C35" s="170"/>
      <c r="D35" s="170"/>
      <c r="E35" s="170"/>
      <c r="F35" s="170"/>
      <c r="G35" s="171"/>
      <c r="H35" s="41">
        <f>ROUND(1/12,4)</f>
        <v>8.3299999999999999E-2</v>
      </c>
      <c r="I35" s="54">
        <f>ROUND(I31*H35,2)</f>
        <v>156.54</v>
      </c>
    </row>
    <row r="36" spans="1:9" ht="15.75" customHeight="1">
      <c r="A36" s="39" t="s">
        <v>25</v>
      </c>
      <c r="B36" s="169" t="s">
        <v>60</v>
      </c>
      <c r="C36" s="170"/>
      <c r="D36" s="170"/>
      <c r="E36" s="170"/>
      <c r="F36" s="170"/>
      <c r="G36" s="171"/>
      <c r="H36" s="41">
        <v>0.121</v>
      </c>
      <c r="I36" s="54">
        <f>ROUND(I31*H36,2)</f>
        <v>227.38</v>
      </c>
    </row>
    <row r="37" spans="1:9" ht="15.75" customHeight="1">
      <c r="A37" s="172" t="s">
        <v>61</v>
      </c>
      <c r="B37" s="170"/>
      <c r="C37" s="170"/>
      <c r="D37" s="170"/>
      <c r="E37" s="170"/>
      <c r="F37" s="170"/>
      <c r="G37" s="171"/>
      <c r="H37" s="42">
        <f>SUM(H35:H36)</f>
        <v>0.20429999999999998</v>
      </c>
      <c r="I37" s="53">
        <f>SUM(I35:I36)</f>
        <v>383.91999999999996</v>
      </c>
    </row>
    <row r="38" spans="1:9" ht="15.75" customHeight="1">
      <c r="A38" s="173" t="s">
        <v>62</v>
      </c>
      <c r="B38" s="174"/>
      <c r="C38" s="174"/>
      <c r="D38" s="174"/>
      <c r="E38" s="174"/>
      <c r="F38" s="174"/>
      <c r="G38" s="185" t="s">
        <v>63</v>
      </c>
      <c r="H38" s="170"/>
      <c r="I38" s="55">
        <f>I31</f>
        <v>1879.18</v>
      </c>
    </row>
    <row r="39" spans="1:9" ht="15.75" customHeight="1">
      <c r="A39" s="175"/>
      <c r="B39" s="173"/>
      <c r="C39" s="173"/>
      <c r="D39" s="173"/>
      <c r="E39" s="173"/>
      <c r="F39" s="177"/>
      <c r="G39" s="185" t="s">
        <v>64</v>
      </c>
      <c r="H39" s="170"/>
      <c r="I39" s="55">
        <f>I37</f>
        <v>383.91999999999996</v>
      </c>
    </row>
    <row r="40" spans="1:9" ht="15.75" customHeight="1">
      <c r="A40" s="178"/>
      <c r="B40" s="179"/>
      <c r="C40" s="179"/>
      <c r="D40" s="179"/>
      <c r="E40" s="179"/>
      <c r="F40" s="179"/>
      <c r="G40" s="186" t="s">
        <v>65</v>
      </c>
      <c r="H40" s="170"/>
      <c r="I40" s="56">
        <f>SUM(I38:I39)</f>
        <v>2263.1</v>
      </c>
    </row>
    <row r="41" spans="1:9" ht="15.75" customHeight="1">
      <c r="A41" s="172" t="s">
        <v>66</v>
      </c>
      <c r="B41" s="170"/>
      <c r="C41" s="170"/>
      <c r="D41" s="170"/>
      <c r="E41" s="170"/>
      <c r="F41" s="170"/>
      <c r="G41" s="171"/>
      <c r="H41" s="38" t="s">
        <v>46</v>
      </c>
      <c r="I41" s="38" t="s">
        <v>47</v>
      </c>
    </row>
    <row r="42" spans="1:9" ht="15.75" customHeight="1">
      <c r="A42" s="39" t="s">
        <v>23</v>
      </c>
      <c r="B42" s="169" t="s">
        <v>67</v>
      </c>
      <c r="C42" s="170"/>
      <c r="D42" s="170"/>
      <c r="E42" s="170"/>
      <c r="F42" s="170"/>
      <c r="G42" s="171"/>
      <c r="H42" s="41">
        <v>0.2</v>
      </c>
      <c r="I42" s="54">
        <f t="shared" ref="I42:I49" si="0">ROUND($I$40*H42,2)</f>
        <v>452.62</v>
      </c>
    </row>
    <row r="43" spans="1:9" ht="15.75" customHeight="1">
      <c r="A43" s="39" t="s">
        <v>25</v>
      </c>
      <c r="B43" s="169" t="s">
        <v>68</v>
      </c>
      <c r="C43" s="170"/>
      <c r="D43" s="170"/>
      <c r="E43" s="170"/>
      <c r="F43" s="170"/>
      <c r="G43" s="171"/>
      <c r="H43" s="41">
        <v>2.5000000000000001E-2</v>
      </c>
      <c r="I43" s="54">
        <f t="shared" si="0"/>
        <v>56.58</v>
      </c>
    </row>
    <row r="44" spans="1:9" ht="15.75" customHeight="1">
      <c r="A44" s="39" t="s">
        <v>28</v>
      </c>
      <c r="B44" s="169" t="s">
        <v>69</v>
      </c>
      <c r="C44" s="170"/>
      <c r="D44" s="170"/>
      <c r="E44" s="170"/>
      <c r="F44" s="170"/>
      <c r="G44" s="171"/>
      <c r="H44" s="41">
        <v>0.06</v>
      </c>
      <c r="I44" s="54">
        <f t="shared" si="0"/>
        <v>135.79</v>
      </c>
    </row>
    <row r="45" spans="1:9" ht="15.75" customHeight="1">
      <c r="A45" s="39" t="s">
        <v>31</v>
      </c>
      <c r="B45" s="169" t="s">
        <v>70</v>
      </c>
      <c r="C45" s="170"/>
      <c r="D45" s="170"/>
      <c r="E45" s="170"/>
      <c r="F45" s="170"/>
      <c r="G45" s="171"/>
      <c r="H45" s="41">
        <v>1.4999999999999999E-2</v>
      </c>
      <c r="I45" s="54">
        <f t="shared" si="0"/>
        <v>33.950000000000003</v>
      </c>
    </row>
    <row r="46" spans="1:9" ht="15.75" customHeight="1">
      <c r="A46" s="39" t="s">
        <v>52</v>
      </c>
      <c r="B46" s="169" t="s">
        <v>71</v>
      </c>
      <c r="C46" s="170"/>
      <c r="D46" s="170"/>
      <c r="E46" s="170"/>
      <c r="F46" s="170"/>
      <c r="G46" s="171"/>
      <c r="H46" s="41">
        <v>0.01</v>
      </c>
      <c r="I46" s="54">
        <f t="shared" si="0"/>
        <v>22.63</v>
      </c>
    </row>
    <row r="47" spans="1:9" ht="15.75" customHeight="1">
      <c r="A47" s="39" t="s">
        <v>54</v>
      </c>
      <c r="B47" s="169" t="s">
        <v>72</v>
      </c>
      <c r="C47" s="170"/>
      <c r="D47" s="170"/>
      <c r="E47" s="170"/>
      <c r="F47" s="170"/>
      <c r="G47" s="171"/>
      <c r="H47" s="41">
        <v>6.0000000000000001E-3</v>
      </c>
      <c r="I47" s="54">
        <f t="shared" si="0"/>
        <v>13.58</v>
      </c>
    </row>
    <row r="48" spans="1:9" ht="15.75" customHeight="1">
      <c r="A48" s="39" t="s">
        <v>73</v>
      </c>
      <c r="B48" s="169" t="s">
        <v>74</v>
      </c>
      <c r="C48" s="170"/>
      <c r="D48" s="170"/>
      <c r="E48" s="170"/>
      <c r="F48" s="170"/>
      <c r="G48" s="171"/>
      <c r="H48" s="41">
        <v>2E-3</v>
      </c>
      <c r="I48" s="54">
        <f t="shared" si="0"/>
        <v>4.53</v>
      </c>
    </row>
    <row r="49" spans="1:14" ht="15.75" customHeight="1">
      <c r="A49" s="39" t="s">
        <v>75</v>
      </c>
      <c r="B49" s="169" t="s">
        <v>76</v>
      </c>
      <c r="C49" s="170"/>
      <c r="D49" s="170"/>
      <c r="E49" s="170"/>
      <c r="F49" s="170"/>
      <c r="G49" s="171"/>
      <c r="H49" s="41">
        <v>0.08</v>
      </c>
      <c r="I49" s="54">
        <f t="shared" si="0"/>
        <v>181.05</v>
      </c>
    </row>
    <row r="50" spans="1:14" ht="15.75" customHeight="1">
      <c r="A50" s="172" t="s">
        <v>77</v>
      </c>
      <c r="B50" s="170"/>
      <c r="C50" s="170"/>
      <c r="D50" s="170"/>
      <c r="E50" s="170"/>
      <c r="F50" s="170"/>
      <c r="G50" s="171"/>
      <c r="H50" s="42">
        <f>SUM(H42:H49)</f>
        <v>0.39800000000000008</v>
      </c>
      <c r="I50" s="53">
        <f>SUM(I42:I49)</f>
        <v>900.73</v>
      </c>
    </row>
    <row r="51" spans="1:14" ht="15.75" customHeight="1">
      <c r="A51" s="188"/>
      <c r="B51" s="170"/>
      <c r="C51" s="170"/>
      <c r="D51" s="170"/>
      <c r="E51" s="170"/>
      <c r="F51" s="170"/>
      <c r="G51" s="170"/>
      <c r="H51" s="170"/>
      <c r="I51" s="171"/>
    </row>
    <row r="52" spans="1:14" ht="15.75" customHeight="1">
      <c r="A52" s="172" t="s">
        <v>78</v>
      </c>
      <c r="B52" s="170"/>
      <c r="C52" s="170"/>
      <c r="D52" s="170"/>
      <c r="E52" s="170"/>
      <c r="F52" s="170"/>
      <c r="G52" s="171"/>
      <c r="H52" s="42"/>
      <c r="I52" s="38" t="s">
        <v>47</v>
      </c>
    </row>
    <row r="53" spans="1:14" ht="15.75" customHeight="1">
      <c r="A53" s="39" t="s">
        <v>23</v>
      </c>
      <c r="B53" s="189" t="s">
        <v>79</v>
      </c>
      <c r="C53" s="170"/>
      <c r="D53" s="170"/>
      <c r="E53" s="170"/>
      <c r="F53" s="170"/>
      <c r="G53" s="171"/>
      <c r="H53" s="44">
        <v>4</v>
      </c>
      <c r="I53" s="51">
        <f>ROUND((H53*2*22)-0.06*I25,2)</f>
        <v>63.25</v>
      </c>
    </row>
    <row r="54" spans="1:14" ht="15.75" customHeight="1">
      <c r="A54" s="39" t="s">
        <v>25</v>
      </c>
      <c r="B54" s="189" t="s">
        <v>80</v>
      </c>
      <c r="C54" s="170"/>
      <c r="D54" s="170"/>
      <c r="E54" s="170"/>
      <c r="F54" s="170"/>
      <c r="G54" s="171"/>
      <c r="H54" s="34" t="s">
        <v>81</v>
      </c>
      <c r="I54" s="51">
        <v>412.05</v>
      </c>
    </row>
    <row r="55" spans="1:14" ht="15.75" customHeight="1">
      <c r="A55" s="45" t="s">
        <v>28</v>
      </c>
      <c r="B55" s="194" t="s">
        <v>82</v>
      </c>
      <c r="C55" s="170"/>
      <c r="D55" s="170"/>
      <c r="E55" s="170"/>
      <c r="F55" s="170"/>
      <c r="G55" s="171"/>
      <c r="H55" s="46" t="s">
        <v>81</v>
      </c>
      <c r="I55" s="52">
        <v>42</v>
      </c>
    </row>
    <row r="56" spans="1:14" ht="15.75" customHeight="1">
      <c r="A56" s="39" t="s">
        <v>31</v>
      </c>
      <c r="B56" s="189" t="s">
        <v>83</v>
      </c>
      <c r="C56" s="170"/>
      <c r="D56" s="170"/>
      <c r="E56" s="170"/>
      <c r="F56" s="170"/>
      <c r="G56" s="171"/>
      <c r="H56" s="34" t="s">
        <v>81</v>
      </c>
      <c r="I56" s="51">
        <f>ROUND((I25*26)*0.002/12,2)</f>
        <v>8.14</v>
      </c>
    </row>
    <row r="57" spans="1:14" ht="15.75" customHeight="1">
      <c r="A57" s="172" t="s">
        <v>84</v>
      </c>
      <c r="B57" s="170"/>
      <c r="C57" s="170"/>
      <c r="D57" s="170"/>
      <c r="E57" s="170"/>
      <c r="F57" s="170"/>
      <c r="G57" s="170"/>
      <c r="H57" s="171"/>
      <c r="I57" s="92">
        <f>SUM(I53:I56)</f>
        <v>525.43999999999994</v>
      </c>
    </row>
    <row r="58" spans="1:14" ht="15.75" customHeight="1">
      <c r="A58" s="188"/>
      <c r="B58" s="170"/>
      <c r="C58" s="170"/>
      <c r="D58" s="170"/>
      <c r="E58" s="170"/>
      <c r="F58" s="170"/>
      <c r="G58" s="170"/>
      <c r="H58" s="170"/>
      <c r="I58" s="171"/>
    </row>
    <row r="59" spans="1:14" ht="15.75" customHeight="1">
      <c r="A59" s="172" t="s">
        <v>85</v>
      </c>
      <c r="B59" s="170"/>
      <c r="C59" s="170"/>
      <c r="D59" s="170"/>
      <c r="E59" s="170"/>
      <c r="F59" s="170"/>
      <c r="G59" s="170"/>
      <c r="H59" s="170"/>
      <c r="I59" s="171"/>
    </row>
    <row r="60" spans="1:14" ht="15.75" customHeight="1">
      <c r="A60" s="172" t="s">
        <v>86</v>
      </c>
      <c r="B60" s="170"/>
      <c r="C60" s="170"/>
      <c r="D60" s="170"/>
      <c r="E60" s="170"/>
      <c r="F60" s="170"/>
      <c r="G60" s="170"/>
      <c r="H60" s="171"/>
      <c r="I60" s="38" t="s">
        <v>47</v>
      </c>
    </row>
    <row r="61" spans="1:14" ht="15.75" customHeight="1">
      <c r="A61" s="39" t="s">
        <v>87</v>
      </c>
      <c r="B61" s="192" t="s">
        <v>88</v>
      </c>
      <c r="C61" s="170"/>
      <c r="D61" s="170"/>
      <c r="E61" s="170"/>
      <c r="F61" s="170"/>
      <c r="G61" s="170"/>
      <c r="H61" s="171"/>
      <c r="I61" s="54">
        <f>I37</f>
        <v>383.91999999999996</v>
      </c>
    </row>
    <row r="62" spans="1:14" ht="15.75" customHeight="1">
      <c r="A62" s="39" t="s">
        <v>89</v>
      </c>
      <c r="B62" s="192" t="s">
        <v>90</v>
      </c>
      <c r="C62" s="170"/>
      <c r="D62" s="170"/>
      <c r="E62" s="170"/>
      <c r="F62" s="170"/>
      <c r="G62" s="170"/>
      <c r="H62" s="171"/>
      <c r="I62" s="54">
        <f>I50</f>
        <v>900.73</v>
      </c>
      <c r="N62" s="93"/>
    </row>
    <row r="63" spans="1:14" ht="15.75" customHeight="1">
      <c r="A63" s="39" t="s">
        <v>91</v>
      </c>
      <c r="B63" s="192" t="s">
        <v>92</v>
      </c>
      <c r="C63" s="170"/>
      <c r="D63" s="170"/>
      <c r="E63" s="170"/>
      <c r="F63" s="170"/>
      <c r="G63" s="170"/>
      <c r="H63" s="171"/>
      <c r="I63" s="54">
        <f>I57</f>
        <v>525.43999999999994</v>
      </c>
    </row>
    <row r="64" spans="1:14" ht="15.75" customHeight="1">
      <c r="A64" s="172" t="s">
        <v>93</v>
      </c>
      <c r="B64" s="170"/>
      <c r="C64" s="170"/>
      <c r="D64" s="170"/>
      <c r="E64" s="170"/>
      <c r="F64" s="170"/>
      <c r="G64" s="170"/>
      <c r="H64" s="171"/>
      <c r="I64" s="53">
        <f>SUM(I61:I63)</f>
        <v>1810.0900000000001</v>
      </c>
    </row>
    <row r="65" spans="1:14" ht="15.75" customHeight="1">
      <c r="A65" s="180" t="s">
        <v>94</v>
      </c>
      <c r="B65" s="174"/>
      <c r="C65" s="174"/>
      <c r="D65" s="174"/>
      <c r="E65" s="174"/>
      <c r="F65" s="174"/>
      <c r="G65" s="185" t="s">
        <v>63</v>
      </c>
      <c r="H65" s="170"/>
      <c r="I65" s="55">
        <f>I31</f>
        <v>1879.18</v>
      </c>
    </row>
    <row r="66" spans="1:14" ht="15.75" customHeight="1">
      <c r="A66" s="175"/>
      <c r="B66" s="180"/>
      <c r="C66" s="180"/>
      <c r="D66" s="180"/>
      <c r="E66" s="180"/>
      <c r="F66" s="177"/>
      <c r="G66" s="185" t="s">
        <v>95</v>
      </c>
      <c r="H66" s="170"/>
      <c r="I66" s="55">
        <f>I64</f>
        <v>1810.0900000000001</v>
      </c>
    </row>
    <row r="67" spans="1:14" ht="15.75" customHeight="1">
      <c r="A67" s="178"/>
      <c r="B67" s="179"/>
      <c r="C67" s="179"/>
      <c r="D67" s="179"/>
      <c r="E67" s="179"/>
      <c r="F67" s="179"/>
      <c r="G67" s="186" t="s">
        <v>65</v>
      </c>
      <c r="H67" s="170"/>
      <c r="I67" s="56">
        <f>SUM(I65:I66)</f>
        <v>3689.2700000000004</v>
      </c>
    </row>
    <row r="68" spans="1:14" ht="15.75" customHeight="1">
      <c r="A68" s="172" t="s">
        <v>96</v>
      </c>
      <c r="B68" s="170"/>
      <c r="C68" s="170"/>
      <c r="D68" s="170"/>
      <c r="E68" s="170"/>
      <c r="F68" s="170"/>
      <c r="G68" s="170"/>
      <c r="H68" s="170"/>
      <c r="I68" s="171"/>
    </row>
    <row r="69" spans="1:14" ht="15.75" customHeight="1">
      <c r="A69" s="39">
        <v>3</v>
      </c>
      <c r="B69" s="172" t="s">
        <v>97</v>
      </c>
      <c r="C69" s="170"/>
      <c r="D69" s="170"/>
      <c r="E69" s="170"/>
      <c r="F69" s="170"/>
      <c r="G69" s="171"/>
      <c r="H69" s="38" t="s">
        <v>46</v>
      </c>
      <c r="I69" s="38" t="s">
        <v>47</v>
      </c>
    </row>
    <row r="70" spans="1:14" ht="15.75" customHeight="1">
      <c r="A70" s="39" t="s">
        <v>23</v>
      </c>
      <c r="B70" s="169" t="s">
        <v>98</v>
      </c>
      <c r="C70" s="170"/>
      <c r="D70" s="170"/>
      <c r="E70" s="170"/>
      <c r="F70" s="170"/>
      <c r="G70" s="171"/>
      <c r="H70" s="41">
        <f>ROUND(((1/12)*5%),4)</f>
        <v>4.1999999999999997E-3</v>
      </c>
      <c r="I70" s="54">
        <f t="shared" ref="I70:I74" si="1">ROUND(H70*$I$67,2)</f>
        <v>15.49</v>
      </c>
    </row>
    <row r="71" spans="1:14" ht="15.75" customHeight="1">
      <c r="A71" s="39" t="s">
        <v>25</v>
      </c>
      <c r="B71" s="169" t="s">
        <v>99</v>
      </c>
      <c r="C71" s="170"/>
      <c r="D71" s="170"/>
      <c r="E71" s="170"/>
      <c r="F71" s="170"/>
      <c r="G71" s="171"/>
      <c r="H71" s="41">
        <f>TRUNC(H70*H49,4)</f>
        <v>2.9999999999999997E-4</v>
      </c>
      <c r="I71" s="54">
        <f t="shared" si="1"/>
        <v>1.1100000000000001</v>
      </c>
    </row>
    <row r="72" spans="1:14" ht="15.75" customHeight="1">
      <c r="A72" s="39" t="s">
        <v>28</v>
      </c>
      <c r="B72" s="169" t="s">
        <v>100</v>
      </c>
      <c r="C72" s="170"/>
      <c r="D72" s="170"/>
      <c r="E72" s="170"/>
      <c r="F72" s="170"/>
      <c r="G72" s="171"/>
      <c r="H72" s="41">
        <f>ROUND(((7/30)/12)*95%,4)</f>
        <v>1.8499999999999999E-2</v>
      </c>
      <c r="I72" s="54">
        <f t="shared" si="1"/>
        <v>68.25</v>
      </c>
    </row>
    <row r="73" spans="1:14" ht="15.75" customHeight="1">
      <c r="A73" s="94" t="s">
        <v>31</v>
      </c>
      <c r="B73" s="193" t="s">
        <v>101</v>
      </c>
      <c r="C73" s="170"/>
      <c r="D73" s="170"/>
      <c r="E73" s="170"/>
      <c r="F73" s="170"/>
      <c r="G73" s="171"/>
      <c r="H73" s="41">
        <f>ROUND(H72*H50,4)</f>
        <v>7.4000000000000003E-3</v>
      </c>
      <c r="I73" s="54">
        <f t="shared" si="1"/>
        <v>27.3</v>
      </c>
    </row>
    <row r="74" spans="1:14" ht="15.75" customHeight="1">
      <c r="A74" s="39" t="s">
        <v>52</v>
      </c>
      <c r="B74" s="169" t="s">
        <v>102</v>
      </c>
      <c r="C74" s="170"/>
      <c r="D74" s="170"/>
      <c r="E74" s="170"/>
      <c r="F74" s="170"/>
      <c r="G74" s="171"/>
      <c r="H74" s="41">
        <v>0.04</v>
      </c>
      <c r="I74" s="54">
        <f t="shared" si="1"/>
        <v>147.57</v>
      </c>
    </row>
    <row r="75" spans="1:14" ht="15.75" customHeight="1">
      <c r="A75" s="172" t="s">
        <v>103</v>
      </c>
      <c r="B75" s="170"/>
      <c r="C75" s="170"/>
      <c r="D75" s="170"/>
      <c r="E75" s="170"/>
      <c r="F75" s="170"/>
      <c r="G75" s="171"/>
      <c r="H75" s="42">
        <f>SUM(H70:H74)</f>
        <v>7.0400000000000004E-2</v>
      </c>
      <c r="I75" s="53">
        <f>SUM(I70:I74)</f>
        <v>259.71999999999997</v>
      </c>
    </row>
    <row r="76" spans="1:14" ht="15.75" customHeight="1">
      <c r="A76" s="173" t="s">
        <v>104</v>
      </c>
      <c r="B76" s="174"/>
      <c r="C76" s="174"/>
      <c r="D76" s="174"/>
      <c r="E76" s="174"/>
      <c r="F76" s="174"/>
      <c r="G76" s="185" t="s">
        <v>63</v>
      </c>
      <c r="H76" s="170"/>
      <c r="I76" s="55">
        <f>I31</f>
        <v>1879.18</v>
      </c>
    </row>
    <row r="77" spans="1:14" ht="15.75" customHeight="1">
      <c r="A77" s="175"/>
      <c r="B77" s="173"/>
      <c r="C77" s="173"/>
      <c r="D77" s="173"/>
      <c r="E77" s="173"/>
      <c r="F77" s="177"/>
      <c r="G77" s="185" t="s">
        <v>95</v>
      </c>
      <c r="H77" s="170"/>
      <c r="I77" s="55">
        <f>I64</f>
        <v>1810.0900000000001</v>
      </c>
    </row>
    <row r="78" spans="1:14" ht="15.75" customHeight="1">
      <c r="A78" s="175"/>
      <c r="B78" s="173"/>
      <c r="C78" s="173"/>
      <c r="D78" s="173"/>
      <c r="E78" s="173"/>
      <c r="F78" s="177"/>
      <c r="G78" s="185" t="s">
        <v>105</v>
      </c>
      <c r="H78" s="170"/>
      <c r="I78" s="55">
        <f>I75</f>
        <v>259.71999999999997</v>
      </c>
      <c r="N78" s="95"/>
    </row>
    <row r="79" spans="1:14" ht="15.75" customHeight="1">
      <c r="A79" s="175"/>
      <c r="B79" s="177"/>
      <c r="C79" s="177"/>
      <c r="D79" s="177"/>
      <c r="E79" s="177"/>
      <c r="F79" s="177"/>
      <c r="G79" s="186" t="s">
        <v>65</v>
      </c>
      <c r="H79" s="170"/>
      <c r="I79" s="56">
        <f>SUM(I76:I78)</f>
        <v>3948.9900000000002</v>
      </c>
    </row>
    <row r="80" spans="1:14" ht="15.75" customHeight="1">
      <c r="A80" s="172" t="s">
        <v>106</v>
      </c>
      <c r="B80" s="170"/>
      <c r="C80" s="170"/>
      <c r="D80" s="170"/>
      <c r="E80" s="170"/>
      <c r="F80" s="170"/>
      <c r="G80" s="170"/>
      <c r="H80" s="170"/>
      <c r="I80" s="171"/>
    </row>
    <row r="81" spans="1:12" ht="15.75" customHeight="1">
      <c r="A81" s="172" t="s">
        <v>107</v>
      </c>
      <c r="B81" s="170"/>
      <c r="C81" s="170"/>
      <c r="D81" s="170"/>
      <c r="E81" s="170"/>
      <c r="F81" s="170"/>
      <c r="G81" s="171"/>
      <c r="H81" s="38" t="s">
        <v>46</v>
      </c>
      <c r="I81" s="38" t="s">
        <v>47</v>
      </c>
    </row>
    <row r="82" spans="1:12" ht="15.75" customHeight="1">
      <c r="A82" s="39" t="s">
        <v>23</v>
      </c>
      <c r="B82" s="169" t="s">
        <v>108</v>
      </c>
      <c r="C82" s="170"/>
      <c r="D82" s="170"/>
      <c r="E82" s="170"/>
      <c r="F82" s="170"/>
      <c r="G82" s="171"/>
      <c r="H82" s="41">
        <f>ROUND(((1+1/3)/12)/12,4)</f>
        <v>9.2999999999999992E-3</v>
      </c>
      <c r="I82" s="54">
        <f t="shared" ref="I82:I87" si="2">ROUND(H82*$I$79,2)</f>
        <v>36.729999999999997</v>
      </c>
    </row>
    <row r="83" spans="1:12" ht="15.75" customHeight="1">
      <c r="A83" s="39" t="s">
        <v>25</v>
      </c>
      <c r="B83" s="169" t="s">
        <v>109</v>
      </c>
      <c r="C83" s="170"/>
      <c r="D83" s="170"/>
      <c r="E83" s="170"/>
      <c r="F83" s="170"/>
      <c r="G83" s="171"/>
      <c r="H83" s="41">
        <f>ROUND((2/30)/12,4)</f>
        <v>5.5999999999999999E-3</v>
      </c>
      <c r="I83" s="54">
        <f t="shared" si="2"/>
        <v>22.11</v>
      </c>
      <c r="L83" s="95"/>
    </row>
    <row r="84" spans="1:12" ht="15.75" customHeight="1">
      <c r="A84" s="39" t="s">
        <v>28</v>
      </c>
      <c r="B84" s="169" t="s">
        <v>110</v>
      </c>
      <c r="C84" s="170"/>
      <c r="D84" s="170"/>
      <c r="E84" s="170"/>
      <c r="F84" s="170"/>
      <c r="G84" s="171"/>
      <c r="H84" s="41">
        <f>ROUND(((5/30)/12)*2%,4)</f>
        <v>2.9999999999999997E-4</v>
      </c>
      <c r="I84" s="54">
        <f t="shared" si="2"/>
        <v>1.18</v>
      </c>
      <c r="K84" s="95"/>
    </row>
    <row r="85" spans="1:12" ht="15.75" customHeight="1">
      <c r="A85" s="39" t="s">
        <v>31</v>
      </c>
      <c r="B85" s="169" t="s">
        <v>111</v>
      </c>
      <c r="C85" s="170"/>
      <c r="D85" s="170"/>
      <c r="E85" s="170"/>
      <c r="F85" s="170"/>
      <c r="G85" s="171"/>
      <c r="H85" s="41">
        <f>ROUND(((15/30)/12)*8%,4)</f>
        <v>3.3E-3</v>
      </c>
      <c r="I85" s="54">
        <f t="shared" si="2"/>
        <v>13.03</v>
      </c>
    </row>
    <row r="86" spans="1:12" ht="15.75" customHeight="1">
      <c r="A86" s="39" t="s">
        <v>52</v>
      </c>
      <c r="B86" s="169" t="s">
        <v>112</v>
      </c>
      <c r="C86" s="170"/>
      <c r="D86" s="170"/>
      <c r="E86" s="170"/>
      <c r="F86" s="170"/>
      <c r="G86" s="171"/>
      <c r="H86" s="41">
        <f>ROUND(((1+1/3)/12*4/12)*2%,4)</f>
        <v>6.9999999999999999E-4</v>
      </c>
      <c r="I86" s="54">
        <f t="shared" si="2"/>
        <v>2.76</v>
      </c>
    </row>
    <row r="87" spans="1:12" ht="15.75" customHeight="1">
      <c r="A87" s="45" t="s">
        <v>54</v>
      </c>
      <c r="B87" s="191" t="s">
        <v>113</v>
      </c>
      <c r="C87" s="170"/>
      <c r="D87" s="170"/>
      <c r="E87" s="170"/>
      <c r="F87" s="170"/>
      <c r="G87" s="171"/>
      <c r="H87" s="57">
        <v>0</v>
      </c>
      <c r="I87" s="54">
        <f t="shared" si="2"/>
        <v>0</v>
      </c>
    </row>
    <row r="88" spans="1:12" ht="15.75" customHeight="1">
      <c r="A88" s="172" t="s">
        <v>114</v>
      </c>
      <c r="B88" s="170"/>
      <c r="C88" s="170"/>
      <c r="D88" s="170"/>
      <c r="E88" s="170"/>
      <c r="F88" s="170"/>
      <c r="G88" s="171"/>
      <c r="H88" s="42">
        <f>SUM(H82:H87)</f>
        <v>1.9199999999999998E-2</v>
      </c>
      <c r="I88" s="53">
        <f>SUM(I82:I87)</f>
        <v>75.81</v>
      </c>
    </row>
    <row r="89" spans="1:12" ht="15.75" customHeight="1">
      <c r="A89" s="188"/>
      <c r="B89" s="170"/>
      <c r="C89" s="170"/>
      <c r="D89" s="170"/>
      <c r="E89" s="170"/>
      <c r="F89" s="170"/>
      <c r="G89" s="170"/>
      <c r="H89" s="170"/>
      <c r="I89" s="171"/>
    </row>
    <row r="90" spans="1:12" ht="15.75" customHeight="1">
      <c r="A90" s="190" t="s">
        <v>115</v>
      </c>
      <c r="B90" s="170"/>
      <c r="C90" s="170"/>
      <c r="D90" s="170"/>
      <c r="E90" s="170"/>
      <c r="F90" s="170"/>
      <c r="G90" s="171"/>
      <c r="H90" s="58" t="s">
        <v>46</v>
      </c>
      <c r="I90" s="58" t="s">
        <v>47</v>
      </c>
    </row>
    <row r="91" spans="1:12" ht="15.75" customHeight="1">
      <c r="A91" s="45" t="s">
        <v>23</v>
      </c>
      <c r="B91" s="191" t="s">
        <v>116</v>
      </c>
      <c r="C91" s="170"/>
      <c r="D91" s="170"/>
      <c r="E91" s="170"/>
      <c r="F91" s="170"/>
      <c r="G91" s="171"/>
      <c r="H91" s="57">
        <v>0</v>
      </c>
      <c r="I91" s="74">
        <f>I31*H91</f>
        <v>0</v>
      </c>
    </row>
    <row r="92" spans="1:12" ht="15.75" customHeight="1">
      <c r="A92" s="190" t="s">
        <v>117</v>
      </c>
      <c r="B92" s="170"/>
      <c r="C92" s="170"/>
      <c r="D92" s="170"/>
      <c r="E92" s="170"/>
      <c r="F92" s="170"/>
      <c r="G92" s="171"/>
      <c r="H92" s="59">
        <f>H91</f>
        <v>0</v>
      </c>
      <c r="I92" s="75">
        <f>I91</f>
        <v>0</v>
      </c>
    </row>
    <row r="93" spans="1:12" ht="15.75" customHeight="1">
      <c r="A93" s="188"/>
      <c r="B93" s="170"/>
      <c r="C93" s="170"/>
      <c r="D93" s="170"/>
      <c r="E93" s="170"/>
      <c r="F93" s="170"/>
      <c r="G93" s="170"/>
      <c r="H93" s="170"/>
      <c r="I93" s="171"/>
    </row>
    <row r="94" spans="1:12" ht="15.75" customHeight="1">
      <c r="A94" s="172" t="s">
        <v>118</v>
      </c>
      <c r="B94" s="170"/>
      <c r="C94" s="170"/>
      <c r="D94" s="170"/>
      <c r="E94" s="170"/>
      <c r="F94" s="170"/>
      <c r="G94" s="170"/>
      <c r="H94" s="170"/>
      <c r="I94" s="171"/>
    </row>
    <row r="95" spans="1:12" ht="15.75" customHeight="1">
      <c r="A95" s="172" t="s">
        <v>119</v>
      </c>
      <c r="B95" s="170"/>
      <c r="C95" s="170"/>
      <c r="D95" s="170"/>
      <c r="E95" s="170"/>
      <c r="F95" s="170"/>
      <c r="G95" s="170"/>
      <c r="H95" s="171"/>
      <c r="I95" s="38" t="s">
        <v>47</v>
      </c>
    </row>
    <row r="96" spans="1:12" ht="15.75" customHeight="1">
      <c r="A96" s="39" t="s">
        <v>120</v>
      </c>
      <c r="B96" s="192" t="s">
        <v>121</v>
      </c>
      <c r="C96" s="170"/>
      <c r="D96" s="170"/>
      <c r="E96" s="170"/>
      <c r="F96" s="170"/>
      <c r="G96" s="170"/>
      <c r="H96" s="171"/>
      <c r="I96" s="54">
        <f>I88</f>
        <v>75.81</v>
      </c>
    </row>
    <row r="97" spans="1:9" ht="15.75" customHeight="1">
      <c r="A97" s="45" t="s">
        <v>122</v>
      </c>
      <c r="B97" s="187" t="s">
        <v>123</v>
      </c>
      <c r="C97" s="170"/>
      <c r="D97" s="170"/>
      <c r="E97" s="170"/>
      <c r="F97" s="170"/>
      <c r="G97" s="170"/>
      <c r="H97" s="171"/>
      <c r="I97" s="74">
        <f>I92</f>
        <v>0</v>
      </c>
    </row>
    <row r="98" spans="1:9" ht="15.75" customHeight="1">
      <c r="A98" s="172" t="s">
        <v>124</v>
      </c>
      <c r="B98" s="170"/>
      <c r="C98" s="170"/>
      <c r="D98" s="170"/>
      <c r="E98" s="170"/>
      <c r="F98" s="170"/>
      <c r="G98" s="170"/>
      <c r="H98" s="171"/>
      <c r="I98" s="53">
        <f>SUM(I96:I97)</f>
        <v>75.81</v>
      </c>
    </row>
    <row r="99" spans="1:9" ht="15.75" customHeight="1">
      <c r="A99" s="188"/>
      <c r="B99" s="170"/>
      <c r="C99" s="170"/>
      <c r="D99" s="170"/>
      <c r="E99" s="170"/>
      <c r="F99" s="170"/>
      <c r="G99" s="170"/>
      <c r="H99" s="170"/>
      <c r="I99" s="171"/>
    </row>
    <row r="100" spans="1:9" ht="15.75" customHeight="1">
      <c r="A100" s="172" t="s">
        <v>125</v>
      </c>
      <c r="B100" s="170"/>
      <c r="C100" s="170"/>
      <c r="D100" s="170"/>
      <c r="E100" s="170"/>
      <c r="F100" s="170"/>
      <c r="G100" s="170"/>
      <c r="H100" s="170"/>
      <c r="I100" s="171"/>
    </row>
    <row r="101" spans="1:9" ht="15.75" customHeight="1">
      <c r="A101" s="38">
        <v>5</v>
      </c>
      <c r="B101" s="172" t="s">
        <v>126</v>
      </c>
      <c r="C101" s="170"/>
      <c r="D101" s="170"/>
      <c r="E101" s="170"/>
      <c r="F101" s="170"/>
      <c r="G101" s="171"/>
      <c r="H101" s="38"/>
      <c r="I101" s="38" t="s">
        <v>47</v>
      </c>
    </row>
    <row r="102" spans="1:9" ht="15.75" customHeight="1">
      <c r="A102" s="60" t="s">
        <v>23</v>
      </c>
      <c r="B102" s="189" t="s">
        <v>127</v>
      </c>
      <c r="C102" s="170"/>
      <c r="D102" s="170"/>
      <c r="E102" s="170"/>
      <c r="F102" s="170"/>
      <c r="G102" s="171"/>
      <c r="H102" s="61" t="s">
        <v>81</v>
      </c>
      <c r="I102" s="54">
        <v>0</v>
      </c>
    </row>
    <row r="103" spans="1:9" ht="15.75" customHeight="1">
      <c r="A103" s="60" t="s">
        <v>25</v>
      </c>
      <c r="B103" s="189" t="s">
        <v>128</v>
      </c>
      <c r="C103" s="170"/>
      <c r="D103" s="170"/>
      <c r="E103" s="170"/>
      <c r="F103" s="170"/>
      <c r="G103" s="171"/>
      <c r="H103" s="61" t="s">
        <v>81</v>
      </c>
      <c r="I103" s="54">
        <v>0</v>
      </c>
    </row>
    <row r="104" spans="1:9" ht="15.75" customHeight="1">
      <c r="A104" s="60" t="s">
        <v>28</v>
      </c>
      <c r="B104" s="189" t="s">
        <v>129</v>
      </c>
      <c r="C104" s="170"/>
      <c r="D104" s="170"/>
      <c r="E104" s="170"/>
      <c r="F104" s="170"/>
      <c r="G104" s="171"/>
      <c r="H104" s="61" t="s">
        <v>81</v>
      </c>
      <c r="I104" s="54">
        <f>UNIFORMES!F14</f>
        <v>108.075</v>
      </c>
    </row>
    <row r="105" spans="1:9" ht="15.75" customHeight="1">
      <c r="A105" s="60" t="s">
        <v>31</v>
      </c>
      <c r="B105" s="189" t="s">
        <v>130</v>
      </c>
      <c r="C105" s="170"/>
      <c r="D105" s="170"/>
      <c r="E105" s="170"/>
      <c r="F105" s="170"/>
      <c r="G105" s="171"/>
      <c r="H105" s="62" t="s">
        <v>81</v>
      </c>
      <c r="I105" s="54">
        <v>0</v>
      </c>
    </row>
    <row r="106" spans="1:9" ht="15.75" customHeight="1">
      <c r="A106" s="172" t="s">
        <v>131</v>
      </c>
      <c r="B106" s="170"/>
      <c r="C106" s="170"/>
      <c r="D106" s="170"/>
      <c r="E106" s="170"/>
      <c r="F106" s="170"/>
      <c r="G106" s="171"/>
      <c r="H106" s="42" t="s">
        <v>81</v>
      </c>
      <c r="I106" s="53">
        <f>SUM(I102:I105)</f>
        <v>108.075</v>
      </c>
    </row>
    <row r="107" spans="1:9" ht="15.75" customHeight="1">
      <c r="A107" s="173" t="s">
        <v>132</v>
      </c>
      <c r="B107" s="174"/>
      <c r="C107" s="174"/>
      <c r="D107" s="174"/>
      <c r="E107" s="174"/>
      <c r="F107" s="174"/>
      <c r="G107" s="185" t="s">
        <v>63</v>
      </c>
      <c r="H107" s="170"/>
      <c r="I107" s="55">
        <f>I31</f>
        <v>1879.18</v>
      </c>
    </row>
    <row r="108" spans="1:9" ht="15.75" customHeight="1">
      <c r="A108" s="175"/>
      <c r="B108" s="173"/>
      <c r="C108" s="173"/>
      <c r="D108" s="173"/>
      <c r="E108" s="173"/>
      <c r="F108" s="177"/>
      <c r="G108" s="185" t="s">
        <v>95</v>
      </c>
      <c r="H108" s="170"/>
      <c r="I108" s="55">
        <f>I64</f>
        <v>1810.0900000000001</v>
      </c>
    </row>
    <row r="109" spans="1:9" ht="15.75" customHeight="1">
      <c r="A109" s="175"/>
      <c r="B109" s="173"/>
      <c r="C109" s="173"/>
      <c r="D109" s="173"/>
      <c r="E109" s="173"/>
      <c r="F109" s="177"/>
      <c r="G109" s="185" t="s">
        <v>105</v>
      </c>
      <c r="H109" s="170"/>
      <c r="I109" s="55">
        <f>I75</f>
        <v>259.71999999999997</v>
      </c>
    </row>
    <row r="110" spans="1:9" ht="15.75" customHeight="1">
      <c r="A110" s="175"/>
      <c r="B110" s="173"/>
      <c r="C110" s="173"/>
      <c r="D110" s="173"/>
      <c r="E110" s="173"/>
      <c r="F110" s="177"/>
      <c r="G110" s="185" t="s">
        <v>133</v>
      </c>
      <c r="H110" s="170"/>
      <c r="I110" s="55">
        <f>I98</f>
        <v>75.81</v>
      </c>
    </row>
    <row r="111" spans="1:9" ht="15.75" customHeight="1">
      <c r="A111" s="175"/>
      <c r="B111" s="173"/>
      <c r="C111" s="173"/>
      <c r="D111" s="173"/>
      <c r="E111" s="173"/>
      <c r="F111" s="177"/>
      <c r="G111" s="185" t="s">
        <v>134</v>
      </c>
      <c r="H111" s="170"/>
      <c r="I111" s="55">
        <f>I106</f>
        <v>108.075</v>
      </c>
    </row>
    <row r="112" spans="1:9" ht="15.75" customHeight="1">
      <c r="A112" s="175"/>
      <c r="B112" s="177"/>
      <c r="C112" s="177"/>
      <c r="D112" s="177"/>
      <c r="E112" s="177"/>
      <c r="F112" s="177"/>
      <c r="G112" s="186" t="s">
        <v>65</v>
      </c>
      <c r="H112" s="170"/>
      <c r="I112" s="56">
        <f>SUM(I107:I111)</f>
        <v>4132.875</v>
      </c>
    </row>
    <row r="113" spans="1:9" ht="15.75" customHeight="1">
      <c r="A113" s="172" t="s">
        <v>135</v>
      </c>
      <c r="B113" s="170"/>
      <c r="C113" s="170"/>
      <c r="D113" s="170"/>
      <c r="E113" s="170"/>
      <c r="F113" s="170"/>
      <c r="G113" s="170"/>
      <c r="H113" s="170"/>
      <c r="I113" s="171"/>
    </row>
    <row r="114" spans="1:9" ht="15.75" customHeight="1">
      <c r="A114" s="38">
        <v>6</v>
      </c>
      <c r="B114" s="172" t="s">
        <v>136</v>
      </c>
      <c r="C114" s="170"/>
      <c r="D114" s="170"/>
      <c r="E114" s="170"/>
      <c r="F114" s="170"/>
      <c r="G114" s="171"/>
      <c r="H114" s="38" t="s">
        <v>46</v>
      </c>
      <c r="I114" s="38" t="s">
        <v>47</v>
      </c>
    </row>
    <row r="115" spans="1:9" ht="15.75" customHeight="1">
      <c r="A115" s="39" t="s">
        <v>23</v>
      </c>
      <c r="B115" s="169" t="s">
        <v>137</v>
      </c>
      <c r="C115" s="170"/>
      <c r="D115" s="170"/>
      <c r="E115" s="170"/>
      <c r="F115" s="170"/>
      <c r="G115" s="171"/>
      <c r="H115" s="63">
        <v>0.05</v>
      </c>
      <c r="I115" s="54">
        <f>ROUND(H115*I112,2)</f>
        <v>206.64</v>
      </c>
    </row>
    <row r="116" spans="1:9" ht="15.75" customHeight="1">
      <c r="A116" s="39" t="s">
        <v>25</v>
      </c>
      <c r="B116" s="169" t="s">
        <v>138</v>
      </c>
      <c r="C116" s="170"/>
      <c r="D116" s="170"/>
      <c r="E116" s="170"/>
      <c r="F116" s="170"/>
      <c r="G116" s="171"/>
      <c r="H116" s="63">
        <v>0.1</v>
      </c>
      <c r="I116" s="54">
        <f>ROUND(H116*(I112+I115),2)</f>
        <v>433.95</v>
      </c>
    </row>
    <row r="117" spans="1:9" ht="15.75" customHeight="1">
      <c r="A117" s="39" t="s">
        <v>28</v>
      </c>
      <c r="B117" s="182" t="s">
        <v>139</v>
      </c>
      <c r="C117" s="170"/>
      <c r="D117" s="170"/>
      <c r="E117" s="170"/>
      <c r="F117" s="170"/>
      <c r="G117" s="171"/>
      <c r="H117" s="41"/>
      <c r="I117" s="76"/>
    </row>
    <row r="118" spans="1:9" ht="15.75" customHeight="1">
      <c r="A118" s="39" t="s">
        <v>140</v>
      </c>
      <c r="B118" s="169" t="s">
        <v>141</v>
      </c>
      <c r="C118" s="170"/>
      <c r="D118" s="170"/>
      <c r="E118" s="170"/>
      <c r="F118" s="170"/>
      <c r="G118" s="171"/>
      <c r="H118" s="63">
        <v>1.6500000000000001E-2</v>
      </c>
      <c r="I118" s="54">
        <f t="shared" ref="I118:I120" si="3">ROUND($I$128*H118,2)</f>
        <v>91.85</v>
      </c>
    </row>
    <row r="119" spans="1:9" ht="15.75" customHeight="1">
      <c r="A119" s="39" t="s">
        <v>142</v>
      </c>
      <c r="B119" s="169" t="s">
        <v>143</v>
      </c>
      <c r="C119" s="170"/>
      <c r="D119" s="170"/>
      <c r="E119" s="170"/>
      <c r="F119" s="170"/>
      <c r="G119" s="171"/>
      <c r="H119" s="64">
        <v>7.5999999999999998E-2</v>
      </c>
      <c r="I119" s="54">
        <f t="shared" si="3"/>
        <v>423.07</v>
      </c>
    </row>
    <row r="120" spans="1:9" ht="15.75" customHeight="1">
      <c r="A120" s="39" t="s">
        <v>144</v>
      </c>
      <c r="B120" s="169" t="s">
        <v>145</v>
      </c>
      <c r="C120" s="170"/>
      <c r="D120" s="170"/>
      <c r="E120" s="170"/>
      <c r="F120" s="170"/>
      <c r="G120" s="171"/>
      <c r="H120" s="65">
        <v>0.05</v>
      </c>
      <c r="I120" s="54">
        <f t="shared" si="3"/>
        <v>278.33999999999997</v>
      </c>
    </row>
    <row r="121" spans="1:9" ht="15.75" customHeight="1">
      <c r="A121" s="172" t="s">
        <v>146</v>
      </c>
      <c r="B121" s="170"/>
      <c r="C121" s="170"/>
      <c r="D121" s="170"/>
      <c r="E121" s="170"/>
      <c r="F121" s="170"/>
      <c r="G121" s="171"/>
      <c r="H121" s="66">
        <f>SUM(H115:H120)</f>
        <v>0.29250000000000004</v>
      </c>
      <c r="I121" s="53">
        <f>SUM(I115:I120)</f>
        <v>1433.85</v>
      </c>
    </row>
    <row r="122" spans="1:9" ht="15.75" customHeight="1">
      <c r="A122" s="35"/>
      <c r="B122" s="183"/>
      <c r="C122" s="183"/>
      <c r="D122" s="183"/>
      <c r="E122" s="183"/>
      <c r="F122" s="183"/>
      <c r="G122" s="183"/>
      <c r="H122" s="183"/>
      <c r="I122" s="184"/>
    </row>
    <row r="123" spans="1:9" ht="15.75" customHeight="1">
      <c r="A123" s="67" t="s">
        <v>147</v>
      </c>
      <c r="B123" s="181" t="s">
        <v>148</v>
      </c>
      <c r="C123" s="181"/>
      <c r="D123" s="181"/>
      <c r="E123" s="181"/>
      <c r="F123" s="181"/>
      <c r="G123" s="181"/>
      <c r="H123" s="69">
        <f>SUM(H118+H119+H120)</f>
        <v>0.14250000000000002</v>
      </c>
      <c r="I123" s="77"/>
    </row>
    <row r="124" spans="1:9" ht="15.75" customHeight="1">
      <c r="A124" s="67"/>
      <c r="B124" s="181">
        <v>100</v>
      </c>
      <c r="C124" s="181"/>
      <c r="D124" s="181"/>
      <c r="E124" s="181"/>
      <c r="F124" s="181"/>
      <c r="G124" s="181"/>
      <c r="H124" s="69"/>
      <c r="I124" s="77"/>
    </row>
    <row r="125" spans="1:9" ht="15.75" customHeight="1">
      <c r="A125" s="70"/>
      <c r="B125" s="68"/>
      <c r="C125" s="68"/>
      <c r="D125" s="68"/>
      <c r="E125" s="68"/>
      <c r="F125" s="68"/>
      <c r="G125" s="68"/>
      <c r="H125" s="69"/>
      <c r="I125" s="77"/>
    </row>
    <row r="126" spans="1:9" ht="15.75" customHeight="1">
      <c r="A126" s="67" t="s">
        <v>149</v>
      </c>
      <c r="B126" s="181" t="s">
        <v>150</v>
      </c>
      <c r="C126" s="181"/>
      <c r="D126" s="181"/>
      <c r="E126" s="181"/>
      <c r="F126" s="181"/>
      <c r="G126" s="181"/>
      <c r="H126" s="69"/>
      <c r="I126" s="77">
        <f>I112+I115+I116</f>
        <v>4773.4650000000001</v>
      </c>
    </row>
    <row r="127" spans="1:9" ht="15.75" customHeight="1">
      <c r="A127" s="67"/>
      <c r="B127" s="68"/>
      <c r="C127" s="68"/>
      <c r="D127" s="68"/>
      <c r="E127" s="68"/>
      <c r="F127" s="68"/>
      <c r="G127" s="68"/>
      <c r="H127" s="69"/>
      <c r="I127" s="77"/>
    </row>
    <row r="128" spans="1:9" ht="15.75" customHeight="1">
      <c r="A128" s="67" t="s">
        <v>151</v>
      </c>
      <c r="B128" s="181" t="s">
        <v>152</v>
      </c>
      <c r="C128" s="181"/>
      <c r="D128" s="181"/>
      <c r="E128" s="181"/>
      <c r="F128" s="181"/>
      <c r="G128" s="181"/>
      <c r="H128" s="69"/>
      <c r="I128" s="77">
        <f>ROUND(I126/(1-H123),2)</f>
        <v>5566.72</v>
      </c>
    </row>
    <row r="129" spans="1:9" ht="15.75" customHeight="1">
      <c r="A129" s="67"/>
      <c r="B129" s="68"/>
      <c r="C129" s="68"/>
      <c r="D129" s="68"/>
      <c r="E129" s="68"/>
      <c r="F129" s="68"/>
      <c r="G129" s="68"/>
      <c r="H129" s="69"/>
      <c r="I129" s="77"/>
    </row>
    <row r="130" spans="1:9" ht="15.75" customHeight="1">
      <c r="A130" s="67"/>
      <c r="B130" s="181" t="s">
        <v>153</v>
      </c>
      <c r="C130" s="181"/>
      <c r="D130" s="181"/>
      <c r="E130" s="181"/>
      <c r="F130" s="181"/>
      <c r="G130" s="181"/>
      <c r="H130" s="69"/>
      <c r="I130" s="77">
        <f>I128-I126</f>
        <v>793.25500000000011</v>
      </c>
    </row>
    <row r="131" spans="1:9" ht="15.75" customHeight="1">
      <c r="A131" s="35"/>
      <c r="B131" s="80"/>
      <c r="C131" s="80"/>
      <c r="D131" s="80"/>
      <c r="E131" s="80"/>
      <c r="F131" s="80"/>
      <c r="G131" s="80"/>
      <c r="H131" s="80"/>
      <c r="I131" s="83"/>
    </row>
    <row r="132" spans="1:9" ht="15.75" customHeight="1">
      <c r="A132" s="172" t="s">
        <v>154</v>
      </c>
      <c r="B132" s="170"/>
      <c r="C132" s="170"/>
      <c r="D132" s="170"/>
      <c r="E132" s="170"/>
      <c r="F132" s="170"/>
      <c r="G132" s="170"/>
      <c r="H132" s="170"/>
      <c r="I132" s="171"/>
    </row>
    <row r="133" spans="1:9" ht="15.75" customHeight="1">
      <c r="A133" s="172" t="s">
        <v>155</v>
      </c>
      <c r="B133" s="170"/>
      <c r="C133" s="170"/>
      <c r="D133" s="170"/>
      <c r="E133" s="170"/>
      <c r="F133" s="170"/>
      <c r="G133" s="170"/>
      <c r="H133" s="171"/>
      <c r="I133" s="38" t="s">
        <v>47</v>
      </c>
    </row>
    <row r="134" spans="1:9" ht="15.75" customHeight="1">
      <c r="A134" s="34" t="s">
        <v>23</v>
      </c>
      <c r="B134" s="169" t="str">
        <f>A23</f>
        <v>MÓDULO 1 - COMPOSIÇÃO DA REMUNERAÇÃO</v>
      </c>
      <c r="C134" s="170"/>
      <c r="D134" s="170"/>
      <c r="E134" s="170"/>
      <c r="F134" s="170"/>
      <c r="G134" s="170"/>
      <c r="H134" s="171"/>
      <c r="I134" s="87">
        <f>I31</f>
        <v>1879.18</v>
      </c>
    </row>
    <row r="135" spans="1:9" ht="15.75" customHeight="1">
      <c r="A135" s="34" t="s">
        <v>25</v>
      </c>
      <c r="B135" s="169" t="str">
        <f>A33</f>
        <v>MÓDULO 2 – ENCARGOS E BENEFÍCIOS ANUAIS, MENSAIS E DIÁRIOS</v>
      </c>
      <c r="C135" s="170"/>
      <c r="D135" s="170"/>
      <c r="E135" s="170"/>
      <c r="F135" s="170"/>
      <c r="G135" s="170"/>
      <c r="H135" s="171"/>
      <c r="I135" s="87">
        <f>I64</f>
        <v>1810.0900000000001</v>
      </c>
    </row>
    <row r="136" spans="1:9" ht="15.75" customHeight="1">
      <c r="A136" s="34" t="s">
        <v>28</v>
      </c>
      <c r="B136" s="169" t="str">
        <f>A68</f>
        <v>MÓDULO 3 – PROVISÃO PARA RESCISÃO</v>
      </c>
      <c r="C136" s="170"/>
      <c r="D136" s="170"/>
      <c r="E136" s="170"/>
      <c r="F136" s="170"/>
      <c r="G136" s="170"/>
      <c r="H136" s="171"/>
      <c r="I136" s="87">
        <f>I75</f>
        <v>259.71999999999997</v>
      </c>
    </row>
    <row r="137" spans="1:9" ht="15.75" customHeight="1">
      <c r="A137" s="34" t="s">
        <v>31</v>
      </c>
      <c r="B137" s="169" t="str">
        <f>A80</f>
        <v>MÓDULO 4 – CUSTO DE REPOSIÇÃO DO PROFISSIONAL AUSENTE</v>
      </c>
      <c r="C137" s="170"/>
      <c r="D137" s="170"/>
      <c r="E137" s="170"/>
      <c r="F137" s="170"/>
      <c r="G137" s="170"/>
      <c r="H137" s="171"/>
      <c r="I137" s="87">
        <f>I98</f>
        <v>75.81</v>
      </c>
    </row>
    <row r="138" spans="1:9" ht="15.75" customHeight="1">
      <c r="A138" s="34" t="s">
        <v>52</v>
      </c>
      <c r="B138" s="169" t="str">
        <f>A100</f>
        <v>MÓDULO 5 – INSUMOS DIVERSOS</v>
      </c>
      <c r="C138" s="170"/>
      <c r="D138" s="170"/>
      <c r="E138" s="170"/>
      <c r="F138" s="170"/>
      <c r="G138" s="170"/>
      <c r="H138" s="171"/>
      <c r="I138" s="87">
        <f>I106</f>
        <v>108.075</v>
      </c>
    </row>
    <row r="139" spans="1:9" ht="15.75" customHeight="1">
      <c r="A139" s="172" t="s">
        <v>156</v>
      </c>
      <c r="B139" s="170"/>
      <c r="C139" s="170"/>
      <c r="D139" s="170"/>
      <c r="E139" s="170"/>
      <c r="F139" s="170"/>
      <c r="G139" s="170"/>
      <c r="H139" s="171"/>
      <c r="I139" s="53">
        <f>SUM(I134:I138)</f>
        <v>4132.875</v>
      </c>
    </row>
    <row r="140" spans="1:9" ht="15.75" customHeight="1">
      <c r="A140" s="34" t="s">
        <v>54</v>
      </c>
      <c r="B140" s="169" t="str">
        <f>A113</f>
        <v>MÓDULO 6 – CUSTOS INDIRETOS, TRIBUTOS E LUCRO</v>
      </c>
      <c r="C140" s="170"/>
      <c r="D140" s="170"/>
      <c r="E140" s="170"/>
      <c r="F140" s="170"/>
      <c r="G140" s="170"/>
      <c r="H140" s="171"/>
      <c r="I140" s="87">
        <f>I121</f>
        <v>1433.85</v>
      </c>
    </row>
    <row r="141" spans="1:9" ht="15.75" customHeight="1">
      <c r="A141" s="172" t="s">
        <v>157</v>
      </c>
      <c r="B141" s="170"/>
      <c r="C141" s="170"/>
      <c r="D141" s="170"/>
      <c r="E141" s="170"/>
      <c r="F141" s="170"/>
      <c r="G141" s="170"/>
      <c r="H141" s="171"/>
      <c r="I141" s="53">
        <f>SUM(I139:I140)</f>
        <v>5566.7250000000004</v>
      </c>
    </row>
    <row r="142" spans="1:9" ht="15.75" customHeight="1">
      <c r="I142" s="86"/>
    </row>
    <row r="143" spans="1:9" ht="15.75" customHeight="1"/>
    <row r="144" spans="1:9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45">
    <mergeCell ref="A1:I1"/>
    <mergeCell ref="A3:I3"/>
    <mergeCell ref="A4:I4"/>
    <mergeCell ref="A5:G5"/>
    <mergeCell ref="H5:I5"/>
    <mergeCell ref="A6:I6"/>
    <mergeCell ref="A7:I7"/>
    <mergeCell ref="B8:H8"/>
    <mergeCell ref="B9:H9"/>
    <mergeCell ref="B10:H10"/>
    <mergeCell ref="B11:H11"/>
    <mergeCell ref="A12:I12"/>
    <mergeCell ref="A13:I13"/>
    <mergeCell ref="A14:B14"/>
    <mergeCell ref="C14:D14"/>
    <mergeCell ref="E14:I14"/>
    <mergeCell ref="A15:B15"/>
    <mergeCell ref="C15:D15"/>
    <mergeCell ref="E15:I15"/>
    <mergeCell ref="A16:I16"/>
    <mergeCell ref="B17:H17"/>
    <mergeCell ref="B18:H18"/>
    <mergeCell ref="B19:H19"/>
    <mergeCell ref="B20:H20"/>
    <mergeCell ref="B21:H21"/>
    <mergeCell ref="A22:I22"/>
    <mergeCell ref="A23:I23"/>
    <mergeCell ref="B24:G24"/>
    <mergeCell ref="B25:G25"/>
    <mergeCell ref="B26:G26"/>
    <mergeCell ref="B27:G27"/>
    <mergeCell ref="B28:G28"/>
    <mergeCell ref="B29:G29"/>
    <mergeCell ref="B30:G30"/>
    <mergeCell ref="A31:H31"/>
    <mergeCell ref="A32:I32"/>
    <mergeCell ref="A33:I33"/>
    <mergeCell ref="A34:G34"/>
    <mergeCell ref="B35:G35"/>
    <mergeCell ref="B36:G36"/>
    <mergeCell ref="A37:G37"/>
    <mergeCell ref="G38:H38"/>
    <mergeCell ref="G39:H39"/>
    <mergeCell ref="G40:H40"/>
    <mergeCell ref="A41:G41"/>
    <mergeCell ref="B42:G42"/>
    <mergeCell ref="B43:G43"/>
    <mergeCell ref="B44:G44"/>
    <mergeCell ref="B45:G45"/>
    <mergeCell ref="B46:G46"/>
    <mergeCell ref="B47:G47"/>
    <mergeCell ref="B48:G48"/>
    <mergeCell ref="B49:G49"/>
    <mergeCell ref="A50:G50"/>
    <mergeCell ref="A51:I51"/>
    <mergeCell ref="A52:G52"/>
    <mergeCell ref="B53:G53"/>
    <mergeCell ref="B54:G54"/>
    <mergeCell ref="B55:G55"/>
    <mergeCell ref="B56:G56"/>
    <mergeCell ref="A57:H57"/>
    <mergeCell ref="A58:I58"/>
    <mergeCell ref="A59:I59"/>
    <mergeCell ref="A60:H60"/>
    <mergeCell ref="B61:H61"/>
    <mergeCell ref="B62:H62"/>
    <mergeCell ref="B63:H63"/>
    <mergeCell ref="A64:H64"/>
    <mergeCell ref="G65:H65"/>
    <mergeCell ref="G66:H66"/>
    <mergeCell ref="G67:H67"/>
    <mergeCell ref="A68:I68"/>
    <mergeCell ref="B69:G69"/>
    <mergeCell ref="B70:G70"/>
    <mergeCell ref="B71:G71"/>
    <mergeCell ref="B72:G72"/>
    <mergeCell ref="B73:G73"/>
    <mergeCell ref="B74:G74"/>
    <mergeCell ref="A75:G75"/>
    <mergeCell ref="G76:H76"/>
    <mergeCell ref="G77:H77"/>
    <mergeCell ref="G78:H78"/>
    <mergeCell ref="G79:H79"/>
    <mergeCell ref="A80:I80"/>
    <mergeCell ref="A81:G81"/>
    <mergeCell ref="B82:G82"/>
    <mergeCell ref="B83:G83"/>
    <mergeCell ref="B84:G84"/>
    <mergeCell ref="B85:G85"/>
    <mergeCell ref="B86:G86"/>
    <mergeCell ref="B87:G87"/>
    <mergeCell ref="A88:G88"/>
    <mergeCell ref="A89:I89"/>
    <mergeCell ref="A90:G90"/>
    <mergeCell ref="B91:G91"/>
    <mergeCell ref="A92:G92"/>
    <mergeCell ref="A93:I93"/>
    <mergeCell ref="A94:I94"/>
    <mergeCell ref="A95:H95"/>
    <mergeCell ref="B96:H96"/>
    <mergeCell ref="B97:H97"/>
    <mergeCell ref="A98:H98"/>
    <mergeCell ref="A99:I99"/>
    <mergeCell ref="A100:I100"/>
    <mergeCell ref="B101:G101"/>
    <mergeCell ref="B102:G102"/>
    <mergeCell ref="B103:G103"/>
    <mergeCell ref="B104:G104"/>
    <mergeCell ref="B105:G105"/>
    <mergeCell ref="A121:G121"/>
    <mergeCell ref="B122:I122"/>
    <mergeCell ref="B123:G123"/>
    <mergeCell ref="A106:G106"/>
    <mergeCell ref="G107:H107"/>
    <mergeCell ref="G108:H108"/>
    <mergeCell ref="G109:H109"/>
    <mergeCell ref="G110:H110"/>
    <mergeCell ref="G111:H111"/>
    <mergeCell ref="G112:H112"/>
    <mergeCell ref="A113:I113"/>
    <mergeCell ref="B114:G114"/>
    <mergeCell ref="B137:H137"/>
    <mergeCell ref="B138:H138"/>
    <mergeCell ref="A139:H139"/>
    <mergeCell ref="B140:H140"/>
    <mergeCell ref="A141:H141"/>
    <mergeCell ref="A38:F40"/>
    <mergeCell ref="A65:F67"/>
    <mergeCell ref="A76:F79"/>
    <mergeCell ref="A107:F112"/>
    <mergeCell ref="B124:G124"/>
    <mergeCell ref="B126:G126"/>
    <mergeCell ref="B128:G128"/>
    <mergeCell ref="B130:G130"/>
    <mergeCell ref="A132:I132"/>
    <mergeCell ref="A133:H133"/>
    <mergeCell ref="B134:H134"/>
    <mergeCell ref="B135:H135"/>
    <mergeCell ref="B136:H136"/>
    <mergeCell ref="B115:G115"/>
    <mergeCell ref="B116:G116"/>
    <mergeCell ref="B117:G117"/>
    <mergeCell ref="B118:G118"/>
    <mergeCell ref="B119:G119"/>
    <mergeCell ref="B120:G120"/>
  </mergeCells>
  <pageMargins left="0.31496062992126" right="0.31496062992126" top="0.31496062992126" bottom="0.31496062992126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997"/>
  <sheetViews>
    <sheetView view="pageBreakPreview" topLeftCell="C1" workbookViewId="0">
      <selection activeCell="I8" sqref="I8"/>
    </sheetView>
  </sheetViews>
  <sheetFormatPr defaultColWidth="14.42578125" defaultRowHeight="15" customHeight="1"/>
  <cols>
    <col min="1" max="1" width="7.42578125" customWidth="1"/>
    <col min="2" max="2" width="10.85546875" customWidth="1"/>
    <col min="3" max="4" width="14.85546875" customWidth="1"/>
    <col min="5" max="5" width="12.42578125" customWidth="1"/>
    <col min="6" max="6" width="10.42578125" customWidth="1"/>
    <col min="7" max="7" width="14.7109375" customWidth="1"/>
    <col min="8" max="8" width="17.28515625" customWidth="1"/>
    <col min="9" max="9" width="28.5703125" customWidth="1"/>
    <col min="10" max="10" width="7.140625" customWidth="1"/>
  </cols>
  <sheetData>
    <row r="1" spans="1:10">
      <c r="A1" s="203" t="s">
        <v>219</v>
      </c>
      <c r="B1" s="170"/>
      <c r="C1" s="170"/>
      <c r="D1" s="170"/>
      <c r="E1" s="170"/>
      <c r="F1" s="170"/>
      <c r="G1" s="170"/>
      <c r="H1" s="170"/>
      <c r="I1" s="171"/>
    </row>
    <row r="2" spans="1:10">
      <c r="A2" s="204"/>
      <c r="B2" s="205"/>
      <c r="C2" s="205"/>
      <c r="D2" s="205"/>
      <c r="E2" s="205"/>
      <c r="F2" s="205"/>
      <c r="G2" s="205"/>
      <c r="H2" s="205"/>
      <c r="I2" s="206"/>
    </row>
    <row r="3" spans="1:10">
      <c r="A3" s="204" t="s">
        <v>21</v>
      </c>
      <c r="B3" s="170"/>
      <c r="C3" s="170"/>
      <c r="D3" s="170"/>
      <c r="E3" s="170"/>
      <c r="F3" s="170"/>
      <c r="G3" s="171"/>
      <c r="H3" s="207" t="s">
        <v>211</v>
      </c>
      <c r="I3" s="171"/>
    </row>
    <row r="4" spans="1:10">
      <c r="A4" s="204"/>
      <c r="B4" s="205"/>
      <c r="C4" s="205"/>
      <c r="D4" s="205"/>
      <c r="E4" s="205"/>
      <c r="F4" s="205"/>
      <c r="G4" s="205"/>
      <c r="H4" s="205"/>
      <c r="I4" s="206"/>
    </row>
    <row r="5" spans="1:10">
      <c r="A5" s="172" t="s">
        <v>22</v>
      </c>
      <c r="B5" s="170"/>
      <c r="C5" s="170"/>
      <c r="D5" s="170"/>
      <c r="E5" s="170"/>
      <c r="F5" s="170"/>
      <c r="G5" s="170"/>
      <c r="H5" s="170"/>
      <c r="I5" s="171"/>
    </row>
    <row r="6" spans="1:10">
      <c r="A6" s="34" t="s">
        <v>23</v>
      </c>
      <c r="B6" s="169" t="s">
        <v>24</v>
      </c>
      <c r="C6" s="170"/>
      <c r="D6" s="170"/>
      <c r="E6" s="170"/>
      <c r="F6" s="170"/>
      <c r="G6" s="170"/>
      <c r="H6" s="171"/>
      <c r="I6" s="47"/>
    </row>
    <row r="7" spans="1:10">
      <c r="A7" s="34" t="s">
        <v>25</v>
      </c>
      <c r="B7" s="169" t="s">
        <v>26</v>
      </c>
      <c r="C7" s="170"/>
      <c r="D7" s="170"/>
      <c r="E7" s="170"/>
      <c r="F7" s="170"/>
      <c r="G7" s="170"/>
      <c r="H7" s="171"/>
      <c r="I7" s="34" t="s">
        <v>158</v>
      </c>
    </row>
    <row r="8" spans="1:10">
      <c r="A8" s="34" t="s">
        <v>28</v>
      </c>
      <c r="B8" s="169" t="s">
        <v>29</v>
      </c>
      <c r="C8" s="170"/>
      <c r="D8" s="170"/>
      <c r="E8" s="170"/>
      <c r="F8" s="170"/>
      <c r="G8" s="170"/>
      <c r="H8" s="171"/>
      <c r="I8" s="34" t="s">
        <v>247</v>
      </c>
    </row>
    <row r="9" spans="1:10">
      <c r="A9" s="34" t="s">
        <v>31</v>
      </c>
      <c r="B9" s="169" t="s">
        <v>32</v>
      </c>
      <c r="C9" s="170"/>
      <c r="D9" s="170"/>
      <c r="E9" s="170"/>
      <c r="F9" s="170"/>
      <c r="G9" s="170"/>
      <c r="H9" s="171"/>
      <c r="I9" s="34">
        <v>12</v>
      </c>
    </row>
    <row r="10" spans="1:10">
      <c r="A10" s="197"/>
      <c r="B10" s="197"/>
      <c r="C10" s="197"/>
      <c r="D10" s="197"/>
      <c r="E10" s="197"/>
      <c r="F10" s="197"/>
      <c r="G10" s="197"/>
      <c r="H10" s="197"/>
      <c r="I10" s="184"/>
    </row>
    <row r="11" spans="1:10" ht="12.75" customHeight="1">
      <c r="A11" s="172" t="s">
        <v>33</v>
      </c>
      <c r="B11" s="170"/>
      <c r="C11" s="170"/>
      <c r="D11" s="170"/>
      <c r="E11" s="170"/>
      <c r="F11" s="170"/>
      <c r="G11" s="170"/>
      <c r="H11" s="170"/>
      <c r="I11" s="171"/>
    </row>
    <row r="12" spans="1:10">
      <c r="A12" s="192" t="s">
        <v>34</v>
      </c>
      <c r="B12" s="171"/>
      <c r="C12" s="192" t="s">
        <v>35</v>
      </c>
      <c r="D12" s="171"/>
      <c r="E12" s="192" t="s">
        <v>36</v>
      </c>
      <c r="F12" s="170"/>
      <c r="G12" s="170"/>
      <c r="H12" s="170"/>
      <c r="I12" s="171"/>
    </row>
    <row r="13" spans="1:10">
      <c r="A13" s="208" t="s">
        <v>198</v>
      </c>
      <c r="B13" s="199"/>
      <c r="C13" s="200" t="s">
        <v>10</v>
      </c>
      <c r="D13" s="201"/>
      <c r="E13" s="192">
        <v>4</v>
      </c>
      <c r="F13" s="170"/>
      <c r="G13" s="170"/>
      <c r="H13" s="170"/>
      <c r="I13" s="171"/>
    </row>
    <row r="14" spans="1:10">
      <c r="A14" s="172" t="s">
        <v>37</v>
      </c>
      <c r="B14" s="170"/>
      <c r="C14" s="170"/>
      <c r="D14" s="170"/>
      <c r="E14" s="170"/>
      <c r="F14" s="170"/>
      <c r="G14" s="170"/>
      <c r="H14" s="170"/>
      <c r="I14" s="171"/>
      <c r="J14" s="48"/>
    </row>
    <row r="15" spans="1:10">
      <c r="A15" s="34">
        <v>1</v>
      </c>
      <c r="B15" s="169" t="s">
        <v>38</v>
      </c>
      <c r="C15" s="170"/>
      <c r="D15" s="170"/>
      <c r="E15" s="170"/>
      <c r="F15" s="170"/>
      <c r="G15" s="170"/>
      <c r="H15" s="171"/>
      <c r="I15" s="121" t="s">
        <v>198</v>
      </c>
    </row>
    <row r="16" spans="1:10">
      <c r="A16" s="34">
        <v>2</v>
      </c>
      <c r="B16" s="169" t="s">
        <v>39</v>
      </c>
      <c r="C16" s="170"/>
      <c r="D16" s="170"/>
      <c r="E16" s="170"/>
      <c r="F16" s="170"/>
      <c r="G16" s="170"/>
      <c r="H16" s="171"/>
      <c r="I16" s="119" t="s">
        <v>200</v>
      </c>
    </row>
    <row r="17" spans="1:9">
      <c r="A17" s="34">
        <v>3</v>
      </c>
      <c r="B17" s="169" t="s">
        <v>40</v>
      </c>
      <c r="C17" s="170"/>
      <c r="D17" s="170"/>
      <c r="E17" s="170"/>
      <c r="F17" s="170"/>
      <c r="G17" s="170"/>
      <c r="H17" s="171"/>
      <c r="I17" s="49">
        <v>1879.18</v>
      </c>
    </row>
    <row r="18" spans="1:9" ht="38.25">
      <c r="A18" s="36">
        <v>4</v>
      </c>
      <c r="B18" s="196" t="s">
        <v>41</v>
      </c>
      <c r="C18" s="170"/>
      <c r="D18" s="170"/>
      <c r="E18" s="170"/>
      <c r="F18" s="170"/>
      <c r="G18" s="170"/>
      <c r="H18" s="171"/>
      <c r="I18" s="50" t="s">
        <v>42</v>
      </c>
    </row>
    <row r="19" spans="1:9">
      <c r="A19" s="34">
        <v>5</v>
      </c>
      <c r="B19" s="169" t="s">
        <v>43</v>
      </c>
      <c r="C19" s="170"/>
      <c r="D19" s="170"/>
      <c r="E19" s="170"/>
      <c r="F19" s="170"/>
      <c r="G19" s="170"/>
      <c r="H19" s="171"/>
      <c r="I19" s="123" t="s">
        <v>199</v>
      </c>
    </row>
    <row r="20" spans="1:9">
      <c r="A20" s="189"/>
      <c r="B20" s="170"/>
      <c r="C20" s="170"/>
      <c r="D20" s="170"/>
      <c r="E20" s="170"/>
      <c r="F20" s="170"/>
      <c r="G20" s="170"/>
      <c r="H20" s="170"/>
      <c r="I20" s="171"/>
    </row>
    <row r="21" spans="1:9" ht="15.75" customHeight="1">
      <c r="A21" s="172" t="s">
        <v>44</v>
      </c>
      <c r="B21" s="170"/>
      <c r="C21" s="170"/>
      <c r="D21" s="170"/>
      <c r="E21" s="170"/>
      <c r="F21" s="170"/>
      <c r="G21" s="170"/>
      <c r="H21" s="170"/>
      <c r="I21" s="171"/>
    </row>
    <row r="22" spans="1:9" ht="15.75" customHeight="1">
      <c r="A22" s="37">
        <v>1</v>
      </c>
      <c r="B22" s="172" t="s">
        <v>45</v>
      </c>
      <c r="C22" s="170"/>
      <c r="D22" s="170"/>
      <c r="E22" s="170"/>
      <c r="F22" s="170"/>
      <c r="G22" s="171"/>
      <c r="H22" s="38" t="s">
        <v>46</v>
      </c>
      <c r="I22" s="38" t="s">
        <v>47</v>
      </c>
    </row>
    <row r="23" spans="1:9" ht="15.75" customHeight="1">
      <c r="A23" s="39" t="s">
        <v>23</v>
      </c>
      <c r="B23" s="169" t="s">
        <v>48</v>
      </c>
      <c r="C23" s="170"/>
      <c r="D23" s="170"/>
      <c r="E23" s="170"/>
      <c r="F23" s="170"/>
      <c r="G23" s="171"/>
      <c r="H23" s="40"/>
      <c r="I23" s="51">
        <f>I17</f>
        <v>1879.18</v>
      </c>
    </row>
    <row r="24" spans="1:9" ht="15.75" customHeight="1">
      <c r="A24" s="39" t="s">
        <v>25</v>
      </c>
      <c r="B24" s="169" t="s">
        <v>49</v>
      </c>
      <c r="C24" s="170"/>
      <c r="D24" s="170"/>
      <c r="E24" s="170"/>
      <c r="F24" s="170"/>
      <c r="G24" s="171"/>
      <c r="H24" s="41"/>
      <c r="I24" s="52">
        <v>0</v>
      </c>
    </row>
    <row r="25" spans="1:9" ht="15.75" customHeight="1">
      <c r="A25" s="39" t="s">
        <v>28</v>
      </c>
      <c r="B25" s="169" t="s">
        <v>50</v>
      </c>
      <c r="C25" s="170"/>
      <c r="D25" s="170"/>
      <c r="E25" s="170"/>
      <c r="F25" s="170"/>
      <c r="G25" s="171"/>
      <c r="H25" s="41"/>
      <c r="I25" s="51">
        <v>0</v>
      </c>
    </row>
    <row r="26" spans="1:9" ht="15.75" customHeight="1">
      <c r="A26" s="39" t="s">
        <v>31</v>
      </c>
      <c r="B26" s="169" t="s">
        <v>51</v>
      </c>
      <c r="C26" s="170"/>
      <c r="D26" s="170"/>
      <c r="E26" s="170"/>
      <c r="F26" s="170"/>
      <c r="G26" s="171"/>
      <c r="H26" s="41">
        <v>0</v>
      </c>
      <c r="I26" s="51">
        <v>0</v>
      </c>
    </row>
    <row r="27" spans="1:9" ht="15.75" customHeight="1">
      <c r="A27" s="39" t="s">
        <v>52</v>
      </c>
      <c r="B27" s="169" t="s">
        <v>53</v>
      </c>
      <c r="C27" s="170"/>
      <c r="D27" s="170"/>
      <c r="E27" s="170"/>
      <c r="F27" s="170"/>
      <c r="G27" s="171"/>
      <c r="H27" s="41"/>
      <c r="I27" s="51">
        <v>0</v>
      </c>
    </row>
    <row r="28" spans="1:9" ht="15.75" customHeight="1">
      <c r="A28" s="39" t="s">
        <v>54</v>
      </c>
      <c r="B28" s="169" t="s">
        <v>55</v>
      </c>
      <c r="C28" s="170"/>
      <c r="D28" s="170"/>
      <c r="E28" s="170"/>
      <c r="F28" s="170"/>
      <c r="G28" s="171"/>
      <c r="H28" s="41"/>
      <c r="I28" s="51">
        <v>0</v>
      </c>
    </row>
    <row r="29" spans="1:9" ht="15.75" customHeight="1">
      <c r="A29" s="172" t="s">
        <v>56</v>
      </c>
      <c r="B29" s="170"/>
      <c r="C29" s="170"/>
      <c r="D29" s="170"/>
      <c r="E29" s="170"/>
      <c r="F29" s="170"/>
      <c r="G29" s="170"/>
      <c r="H29" s="171"/>
      <c r="I29" s="53">
        <f>SUM(I23:I28)</f>
        <v>1879.18</v>
      </c>
    </row>
    <row r="30" spans="1:9" ht="15.75" customHeight="1">
      <c r="A30" s="195"/>
      <c r="B30" s="195"/>
      <c r="C30" s="195"/>
      <c r="D30" s="195"/>
      <c r="E30" s="195"/>
      <c r="F30" s="195"/>
      <c r="G30" s="195"/>
      <c r="H30" s="195"/>
      <c r="I30" s="184"/>
    </row>
    <row r="31" spans="1:9" ht="15.75" customHeight="1">
      <c r="A31" s="172" t="s">
        <v>57</v>
      </c>
      <c r="B31" s="170"/>
      <c r="C31" s="170"/>
      <c r="D31" s="170"/>
      <c r="E31" s="170"/>
      <c r="F31" s="170"/>
      <c r="G31" s="170"/>
      <c r="H31" s="170"/>
      <c r="I31" s="171"/>
    </row>
    <row r="32" spans="1:9" ht="15.75" customHeight="1">
      <c r="A32" s="172" t="s">
        <v>58</v>
      </c>
      <c r="B32" s="170"/>
      <c r="C32" s="170"/>
      <c r="D32" s="170"/>
      <c r="E32" s="170"/>
      <c r="F32" s="170"/>
      <c r="G32" s="171"/>
      <c r="H32" s="38" t="s">
        <v>46</v>
      </c>
      <c r="I32" s="38" t="s">
        <v>47</v>
      </c>
    </row>
    <row r="33" spans="1:9" ht="15.75" customHeight="1">
      <c r="A33" s="39" t="s">
        <v>23</v>
      </c>
      <c r="B33" s="169" t="s">
        <v>59</v>
      </c>
      <c r="C33" s="170"/>
      <c r="D33" s="170"/>
      <c r="E33" s="170"/>
      <c r="F33" s="170"/>
      <c r="G33" s="171"/>
      <c r="H33" s="41">
        <f>ROUND(1/12,4)</f>
        <v>8.3299999999999999E-2</v>
      </c>
      <c r="I33" s="54">
        <f>ROUND(I29*H33,2)</f>
        <v>156.54</v>
      </c>
    </row>
    <row r="34" spans="1:9" ht="15.75" customHeight="1">
      <c r="A34" s="39" t="s">
        <v>25</v>
      </c>
      <c r="B34" s="169" t="s">
        <v>60</v>
      </c>
      <c r="C34" s="170"/>
      <c r="D34" s="170"/>
      <c r="E34" s="170"/>
      <c r="F34" s="170"/>
      <c r="G34" s="171"/>
      <c r="H34" s="41">
        <v>0.121</v>
      </c>
      <c r="I34" s="54">
        <f>ROUND(I29*H34,2)</f>
        <v>227.38</v>
      </c>
    </row>
    <row r="35" spans="1:9" ht="15.75" customHeight="1">
      <c r="A35" s="172" t="s">
        <v>61</v>
      </c>
      <c r="B35" s="170"/>
      <c r="C35" s="170"/>
      <c r="D35" s="170"/>
      <c r="E35" s="170"/>
      <c r="F35" s="170"/>
      <c r="G35" s="171"/>
      <c r="H35" s="42">
        <f>SUM(H33:H34)</f>
        <v>0.20429999999999998</v>
      </c>
      <c r="I35" s="53">
        <f>SUM(I33:I34)</f>
        <v>383.91999999999996</v>
      </c>
    </row>
    <row r="36" spans="1:9" ht="15.75" customHeight="1">
      <c r="A36" s="173" t="s">
        <v>62</v>
      </c>
      <c r="B36" s="174"/>
      <c r="C36" s="174"/>
      <c r="D36" s="174"/>
      <c r="E36" s="174"/>
      <c r="F36" s="174"/>
      <c r="G36" s="185" t="s">
        <v>63</v>
      </c>
      <c r="H36" s="170"/>
      <c r="I36" s="55">
        <f>I29</f>
        <v>1879.18</v>
      </c>
    </row>
    <row r="37" spans="1:9" ht="15.75" customHeight="1">
      <c r="A37" s="175"/>
      <c r="B37" s="173"/>
      <c r="C37" s="173"/>
      <c r="D37" s="173"/>
      <c r="E37" s="173"/>
      <c r="F37" s="177"/>
      <c r="G37" s="185" t="s">
        <v>64</v>
      </c>
      <c r="H37" s="170"/>
      <c r="I37" s="55">
        <f>I35</f>
        <v>383.91999999999996</v>
      </c>
    </row>
    <row r="38" spans="1:9" ht="15.75" customHeight="1">
      <c r="A38" s="178"/>
      <c r="B38" s="179"/>
      <c r="C38" s="179"/>
      <c r="D38" s="179"/>
      <c r="E38" s="179"/>
      <c r="F38" s="179"/>
      <c r="G38" s="186" t="s">
        <v>65</v>
      </c>
      <c r="H38" s="170"/>
      <c r="I38" s="56">
        <f>SUM(I36:I37)</f>
        <v>2263.1</v>
      </c>
    </row>
    <row r="39" spans="1:9" ht="15.75" customHeight="1">
      <c r="A39" s="172" t="s">
        <v>66</v>
      </c>
      <c r="B39" s="170"/>
      <c r="C39" s="170"/>
      <c r="D39" s="170"/>
      <c r="E39" s="170"/>
      <c r="F39" s="170"/>
      <c r="G39" s="171"/>
      <c r="H39" s="38" t="s">
        <v>46</v>
      </c>
      <c r="I39" s="38" t="s">
        <v>47</v>
      </c>
    </row>
    <row r="40" spans="1:9" ht="15.75" customHeight="1">
      <c r="A40" s="39" t="s">
        <v>23</v>
      </c>
      <c r="B40" s="169" t="s">
        <v>67</v>
      </c>
      <c r="C40" s="170"/>
      <c r="D40" s="170"/>
      <c r="E40" s="170"/>
      <c r="F40" s="170"/>
      <c r="G40" s="171"/>
      <c r="H40" s="41">
        <v>0.2</v>
      </c>
      <c r="I40" s="54">
        <f t="shared" ref="I40:I47" si="0">ROUND($I$38*H40,2)</f>
        <v>452.62</v>
      </c>
    </row>
    <row r="41" spans="1:9" ht="15.75" customHeight="1">
      <c r="A41" s="39" t="s">
        <v>25</v>
      </c>
      <c r="B41" s="169" t="s">
        <v>68</v>
      </c>
      <c r="C41" s="170"/>
      <c r="D41" s="170"/>
      <c r="E41" s="170"/>
      <c r="F41" s="170"/>
      <c r="G41" s="171"/>
      <c r="H41" s="41">
        <v>2.5000000000000001E-2</v>
      </c>
      <c r="I41" s="54">
        <f t="shared" si="0"/>
        <v>56.58</v>
      </c>
    </row>
    <row r="42" spans="1:9" ht="15.75" customHeight="1">
      <c r="A42" s="39" t="s">
        <v>28</v>
      </c>
      <c r="B42" s="169" t="s">
        <v>69</v>
      </c>
      <c r="C42" s="170"/>
      <c r="D42" s="170"/>
      <c r="E42" s="170"/>
      <c r="F42" s="170"/>
      <c r="G42" s="171"/>
      <c r="H42" s="41">
        <v>0.06</v>
      </c>
      <c r="I42" s="54">
        <f t="shared" si="0"/>
        <v>135.79</v>
      </c>
    </row>
    <row r="43" spans="1:9" ht="15.75" customHeight="1">
      <c r="A43" s="39" t="s">
        <v>31</v>
      </c>
      <c r="B43" s="169" t="s">
        <v>70</v>
      </c>
      <c r="C43" s="170"/>
      <c r="D43" s="170"/>
      <c r="E43" s="170"/>
      <c r="F43" s="170"/>
      <c r="G43" s="171"/>
      <c r="H43" s="41">
        <v>1.4999999999999999E-2</v>
      </c>
      <c r="I43" s="54">
        <f t="shared" si="0"/>
        <v>33.950000000000003</v>
      </c>
    </row>
    <row r="44" spans="1:9" ht="15.75" customHeight="1">
      <c r="A44" s="39" t="s">
        <v>52</v>
      </c>
      <c r="B44" s="169" t="s">
        <v>71</v>
      </c>
      <c r="C44" s="170"/>
      <c r="D44" s="170"/>
      <c r="E44" s="170"/>
      <c r="F44" s="170"/>
      <c r="G44" s="171"/>
      <c r="H44" s="41">
        <v>0.01</v>
      </c>
      <c r="I44" s="54">
        <f t="shared" si="0"/>
        <v>22.63</v>
      </c>
    </row>
    <row r="45" spans="1:9" ht="15.75" customHeight="1">
      <c r="A45" s="39" t="s">
        <v>54</v>
      </c>
      <c r="B45" s="169" t="s">
        <v>72</v>
      </c>
      <c r="C45" s="170"/>
      <c r="D45" s="170"/>
      <c r="E45" s="170"/>
      <c r="F45" s="170"/>
      <c r="G45" s="171"/>
      <c r="H45" s="41">
        <v>6.0000000000000001E-3</v>
      </c>
      <c r="I45" s="54">
        <f t="shared" si="0"/>
        <v>13.58</v>
      </c>
    </row>
    <row r="46" spans="1:9" ht="15.75" customHeight="1">
      <c r="A46" s="39" t="s">
        <v>73</v>
      </c>
      <c r="B46" s="169" t="s">
        <v>74</v>
      </c>
      <c r="C46" s="170"/>
      <c r="D46" s="170"/>
      <c r="E46" s="170"/>
      <c r="F46" s="170"/>
      <c r="G46" s="171"/>
      <c r="H46" s="41">
        <v>2E-3</v>
      </c>
      <c r="I46" s="54">
        <f t="shared" si="0"/>
        <v>4.53</v>
      </c>
    </row>
    <row r="47" spans="1:9" ht="15.75" customHeight="1">
      <c r="A47" s="39" t="s">
        <v>75</v>
      </c>
      <c r="B47" s="169" t="s">
        <v>76</v>
      </c>
      <c r="C47" s="170"/>
      <c r="D47" s="170"/>
      <c r="E47" s="170"/>
      <c r="F47" s="170"/>
      <c r="G47" s="171"/>
      <c r="H47" s="41">
        <v>0.08</v>
      </c>
      <c r="I47" s="54">
        <f t="shared" si="0"/>
        <v>181.05</v>
      </c>
    </row>
    <row r="48" spans="1:9" ht="15.75" customHeight="1">
      <c r="A48" s="172" t="s">
        <v>77</v>
      </c>
      <c r="B48" s="170"/>
      <c r="C48" s="170"/>
      <c r="D48" s="170"/>
      <c r="E48" s="170"/>
      <c r="F48" s="170"/>
      <c r="G48" s="171"/>
      <c r="H48" s="42">
        <f>SUM(H40:H47)</f>
        <v>0.39800000000000008</v>
      </c>
      <c r="I48" s="53">
        <f>SUM(I40:I47)</f>
        <v>900.73</v>
      </c>
    </row>
    <row r="49" spans="1:9" ht="15.75" customHeight="1">
      <c r="A49" s="188"/>
      <c r="B49" s="170"/>
      <c r="C49" s="170"/>
      <c r="D49" s="170"/>
      <c r="E49" s="170"/>
      <c r="F49" s="170"/>
      <c r="G49" s="170"/>
      <c r="H49" s="170"/>
      <c r="I49" s="171"/>
    </row>
    <row r="50" spans="1:9" ht="15.75" customHeight="1">
      <c r="A50" s="172" t="s">
        <v>78</v>
      </c>
      <c r="B50" s="170"/>
      <c r="C50" s="170"/>
      <c r="D50" s="170"/>
      <c r="E50" s="170"/>
      <c r="F50" s="170"/>
      <c r="G50" s="171"/>
      <c r="H50" s="42"/>
      <c r="I50" s="38" t="s">
        <v>47</v>
      </c>
    </row>
    <row r="51" spans="1:9" ht="15.75" customHeight="1">
      <c r="A51" s="39" t="s">
        <v>23</v>
      </c>
      <c r="B51" s="189" t="s">
        <v>79</v>
      </c>
      <c r="C51" s="170"/>
      <c r="D51" s="170"/>
      <c r="E51" s="170"/>
      <c r="F51" s="170"/>
      <c r="G51" s="171"/>
      <c r="H51" s="44">
        <v>4</v>
      </c>
      <c r="I51" s="51">
        <f>ROUND((H51*2*22)-0.06*I23,2)</f>
        <v>63.25</v>
      </c>
    </row>
    <row r="52" spans="1:9" ht="15.75" customHeight="1">
      <c r="A52" s="39" t="s">
        <v>25</v>
      </c>
      <c r="B52" s="189" t="s">
        <v>80</v>
      </c>
      <c r="C52" s="170"/>
      <c r="D52" s="170"/>
      <c r="E52" s="170"/>
      <c r="F52" s="170"/>
      <c r="G52" s="171"/>
      <c r="H52" s="34" t="s">
        <v>81</v>
      </c>
      <c r="I52" s="51">
        <v>412.05</v>
      </c>
    </row>
    <row r="53" spans="1:9" ht="15.75" customHeight="1">
      <c r="A53" s="45" t="s">
        <v>28</v>
      </c>
      <c r="B53" s="194" t="s">
        <v>82</v>
      </c>
      <c r="C53" s="170"/>
      <c r="D53" s="170"/>
      <c r="E53" s="170"/>
      <c r="F53" s="170"/>
      <c r="G53" s="171"/>
      <c r="H53" s="46" t="s">
        <v>81</v>
      </c>
      <c r="I53" s="52">
        <v>42</v>
      </c>
    </row>
    <row r="54" spans="1:9" ht="15.75" customHeight="1">
      <c r="A54" s="39" t="s">
        <v>31</v>
      </c>
      <c r="B54" s="189" t="s">
        <v>83</v>
      </c>
      <c r="C54" s="170"/>
      <c r="D54" s="170"/>
      <c r="E54" s="170"/>
      <c r="F54" s="170"/>
      <c r="G54" s="171"/>
      <c r="H54" s="34" t="s">
        <v>81</v>
      </c>
      <c r="I54" s="51">
        <f>ROUND((I23*26)*0.002/12,2)</f>
        <v>8.14</v>
      </c>
    </row>
    <row r="55" spans="1:9" ht="15.75" customHeight="1">
      <c r="A55" s="172" t="s">
        <v>84</v>
      </c>
      <c r="B55" s="170"/>
      <c r="C55" s="170"/>
      <c r="D55" s="170"/>
      <c r="E55" s="170"/>
      <c r="F55" s="170"/>
      <c r="G55" s="170"/>
      <c r="H55" s="171"/>
      <c r="I55" s="53">
        <f>SUM(I51:I54)</f>
        <v>525.43999999999994</v>
      </c>
    </row>
    <row r="56" spans="1:9" ht="15.75" customHeight="1">
      <c r="A56" s="188"/>
      <c r="B56" s="170"/>
      <c r="C56" s="170"/>
      <c r="D56" s="170"/>
      <c r="E56" s="170"/>
      <c r="F56" s="170"/>
      <c r="G56" s="170"/>
      <c r="H56" s="170"/>
      <c r="I56" s="171"/>
    </row>
    <row r="57" spans="1:9" ht="15.75" customHeight="1">
      <c r="A57" s="172" t="s">
        <v>85</v>
      </c>
      <c r="B57" s="170"/>
      <c r="C57" s="170"/>
      <c r="D57" s="170"/>
      <c r="E57" s="170"/>
      <c r="F57" s="170"/>
      <c r="G57" s="170"/>
      <c r="H57" s="170"/>
      <c r="I57" s="171"/>
    </row>
    <row r="58" spans="1:9" ht="15.75" customHeight="1">
      <c r="A58" s="172" t="s">
        <v>86</v>
      </c>
      <c r="B58" s="170"/>
      <c r="C58" s="170"/>
      <c r="D58" s="170"/>
      <c r="E58" s="170"/>
      <c r="F58" s="170"/>
      <c r="G58" s="170"/>
      <c r="H58" s="171"/>
      <c r="I58" s="38" t="s">
        <v>47</v>
      </c>
    </row>
    <row r="59" spans="1:9" ht="15.75" customHeight="1">
      <c r="A59" s="39" t="s">
        <v>87</v>
      </c>
      <c r="B59" s="192" t="s">
        <v>88</v>
      </c>
      <c r="C59" s="170"/>
      <c r="D59" s="170"/>
      <c r="E59" s="170"/>
      <c r="F59" s="170"/>
      <c r="G59" s="170"/>
      <c r="H59" s="171"/>
      <c r="I59" s="54">
        <f>I35</f>
        <v>383.91999999999996</v>
      </c>
    </row>
    <row r="60" spans="1:9" ht="15.75" customHeight="1">
      <c r="A60" s="39" t="s">
        <v>89</v>
      </c>
      <c r="B60" s="192" t="s">
        <v>90</v>
      </c>
      <c r="C60" s="170"/>
      <c r="D60" s="170"/>
      <c r="E60" s="170"/>
      <c r="F60" s="170"/>
      <c r="G60" s="170"/>
      <c r="H60" s="171"/>
      <c r="I60" s="54">
        <f>I48</f>
        <v>900.73</v>
      </c>
    </row>
    <row r="61" spans="1:9" ht="15.75" customHeight="1">
      <c r="A61" s="39" t="s">
        <v>91</v>
      </c>
      <c r="B61" s="192" t="s">
        <v>92</v>
      </c>
      <c r="C61" s="170"/>
      <c r="D61" s="170"/>
      <c r="E61" s="170"/>
      <c r="F61" s="170"/>
      <c r="G61" s="170"/>
      <c r="H61" s="171"/>
      <c r="I61" s="54">
        <f>I55</f>
        <v>525.43999999999994</v>
      </c>
    </row>
    <row r="62" spans="1:9" ht="15.75" customHeight="1">
      <c r="A62" s="172" t="s">
        <v>93</v>
      </c>
      <c r="B62" s="170"/>
      <c r="C62" s="170"/>
      <c r="D62" s="170"/>
      <c r="E62" s="170"/>
      <c r="F62" s="170"/>
      <c r="G62" s="170"/>
      <c r="H62" s="171"/>
      <c r="I62" s="53">
        <f>SUM(I59:I61)</f>
        <v>1810.0900000000001</v>
      </c>
    </row>
    <row r="63" spans="1:9" ht="15.75" customHeight="1">
      <c r="A63" s="180" t="s">
        <v>94</v>
      </c>
      <c r="B63" s="174"/>
      <c r="C63" s="174"/>
      <c r="D63" s="174"/>
      <c r="E63" s="174"/>
      <c r="F63" s="174"/>
      <c r="G63" s="185" t="s">
        <v>63</v>
      </c>
      <c r="H63" s="170"/>
      <c r="I63" s="55">
        <f>I29</f>
        <v>1879.18</v>
      </c>
    </row>
    <row r="64" spans="1:9" ht="15.75" customHeight="1">
      <c r="A64" s="175"/>
      <c r="B64" s="180"/>
      <c r="C64" s="180"/>
      <c r="D64" s="180"/>
      <c r="E64" s="180"/>
      <c r="F64" s="177"/>
      <c r="G64" s="185" t="s">
        <v>95</v>
      </c>
      <c r="H64" s="170"/>
      <c r="I64" s="55">
        <f>I62</f>
        <v>1810.0900000000001</v>
      </c>
    </row>
    <row r="65" spans="1:9" ht="15.75" customHeight="1">
      <c r="A65" s="178"/>
      <c r="B65" s="179"/>
      <c r="C65" s="179"/>
      <c r="D65" s="179"/>
      <c r="E65" s="179"/>
      <c r="F65" s="179"/>
      <c r="G65" s="186" t="s">
        <v>65</v>
      </c>
      <c r="H65" s="170"/>
      <c r="I65" s="56">
        <f>SUM(I63:I64)</f>
        <v>3689.2700000000004</v>
      </c>
    </row>
    <row r="66" spans="1:9" ht="27.75" customHeight="1">
      <c r="A66" s="172" t="s">
        <v>96</v>
      </c>
      <c r="B66" s="170"/>
      <c r="C66" s="170"/>
      <c r="D66" s="170"/>
      <c r="E66" s="170"/>
      <c r="F66" s="170"/>
      <c r="G66" s="170"/>
      <c r="H66" s="170"/>
      <c r="I66" s="171"/>
    </row>
    <row r="67" spans="1:9" ht="15.75" customHeight="1">
      <c r="A67" s="39">
        <v>3</v>
      </c>
      <c r="B67" s="172" t="s">
        <v>97</v>
      </c>
      <c r="C67" s="170"/>
      <c r="D67" s="170"/>
      <c r="E67" s="170"/>
      <c r="F67" s="170"/>
      <c r="G67" s="171"/>
      <c r="H67" s="38" t="s">
        <v>46</v>
      </c>
      <c r="I67" s="38" t="s">
        <v>47</v>
      </c>
    </row>
    <row r="68" spans="1:9" ht="15.75" customHeight="1">
      <c r="A68" s="39" t="s">
        <v>23</v>
      </c>
      <c r="B68" s="169" t="s">
        <v>98</v>
      </c>
      <c r="C68" s="170"/>
      <c r="D68" s="170"/>
      <c r="E68" s="170"/>
      <c r="F68" s="170"/>
      <c r="G68" s="171"/>
      <c r="H68" s="41">
        <f>ROUND(((1/12)*5%),4)</f>
        <v>4.1999999999999997E-3</v>
      </c>
      <c r="I68" s="54">
        <f t="shared" ref="I68:I72" si="1">ROUND(H68*$I$65,2)</f>
        <v>15.49</v>
      </c>
    </row>
    <row r="69" spans="1:9" ht="15.75" customHeight="1">
      <c r="A69" s="39" t="s">
        <v>25</v>
      </c>
      <c r="B69" s="169" t="s">
        <v>99</v>
      </c>
      <c r="C69" s="170"/>
      <c r="D69" s="170"/>
      <c r="E69" s="170"/>
      <c r="F69" s="170"/>
      <c r="G69" s="171"/>
      <c r="H69" s="41">
        <f>TRUNC(H68*H47,4)</f>
        <v>2.9999999999999997E-4</v>
      </c>
      <c r="I69" s="54">
        <f t="shared" si="1"/>
        <v>1.1100000000000001</v>
      </c>
    </row>
    <row r="70" spans="1:9" ht="15.75" customHeight="1">
      <c r="A70" s="39" t="s">
        <v>28</v>
      </c>
      <c r="B70" s="169" t="s">
        <v>100</v>
      </c>
      <c r="C70" s="170"/>
      <c r="D70" s="170"/>
      <c r="E70" s="170"/>
      <c r="F70" s="170"/>
      <c r="G70" s="171"/>
      <c r="H70" s="41">
        <f>ROUND(((7/30)/12)*95%,4)</f>
        <v>1.8499999999999999E-2</v>
      </c>
      <c r="I70" s="54">
        <f t="shared" si="1"/>
        <v>68.25</v>
      </c>
    </row>
    <row r="71" spans="1:9" ht="15.75" customHeight="1">
      <c r="A71" s="39" t="s">
        <v>31</v>
      </c>
      <c r="B71" s="193" t="s">
        <v>101</v>
      </c>
      <c r="C71" s="170"/>
      <c r="D71" s="170"/>
      <c r="E71" s="170"/>
      <c r="F71" s="170"/>
      <c r="G71" s="171"/>
      <c r="H71" s="41">
        <f>ROUND(H70*H48,4)</f>
        <v>7.4000000000000003E-3</v>
      </c>
      <c r="I71" s="54">
        <f t="shared" si="1"/>
        <v>27.3</v>
      </c>
    </row>
    <row r="72" spans="1:9" ht="15.75" customHeight="1">
      <c r="A72" s="39" t="s">
        <v>52</v>
      </c>
      <c r="B72" s="169" t="s">
        <v>102</v>
      </c>
      <c r="C72" s="170"/>
      <c r="D72" s="170"/>
      <c r="E72" s="170"/>
      <c r="F72" s="170"/>
      <c r="G72" s="171"/>
      <c r="H72" s="41">
        <v>0.04</v>
      </c>
      <c r="I72" s="54">
        <f t="shared" si="1"/>
        <v>147.57</v>
      </c>
    </row>
    <row r="73" spans="1:9" ht="15.75" customHeight="1">
      <c r="A73" s="172" t="s">
        <v>103</v>
      </c>
      <c r="B73" s="170"/>
      <c r="C73" s="170"/>
      <c r="D73" s="170"/>
      <c r="E73" s="170"/>
      <c r="F73" s="170"/>
      <c r="G73" s="171"/>
      <c r="H73" s="42">
        <f>SUM(H68:H72)</f>
        <v>7.0400000000000004E-2</v>
      </c>
      <c r="I73" s="53">
        <f>SUM(I68:I72)</f>
        <v>259.71999999999997</v>
      </c>
    </row>
    <row r="74" spans="1:9" ht="15.75" customHeight="1">
      <c r="A74" s="173" t="s">
        <v>104</v>
      </c>
      <c r="B74" s="174"/>
      <c r="C74" s="174"/>
      <c r="D74" s="174"/>
      <c r="E74" s="174"/>
      <c r="F74" s="174"/>
      <c r="G74" s="185" t="s">
        <v>63</v>
      </c>
      <c r="H74" s="170"/>
      <c r="I74" s="55">
        <f>I29</f>
        <v>1879.18</v>
      </c>
    </row>
    <row r="75" spans="1:9" ht="15.75" customHeight="1">
      <c r="A75" s="175"/>
      <c r="B75" s="173"/>
      <c r="C75" s="173"/>
      <c r="D75" s="173"/>
      <c r="E75" s="173"/>
      <c r="F75" s="177"/>
      <c r="G75" s="185" t="s">
        <v>95</v>
      </c>
      <c r="H75" s="170"/>
      <c r="I75" s="55">
        <f>I62</f>
        <v>1810.0900000000001</v>
      </c>
    </row>
    <row r="76" spans="1:9" ht="15.75" customHeight="1">
      <c r="A76" s="175"/>
      <c r="B76" s="173"/>
      <c r="C76" s="173"/>
      <c r="D76" s="173"/>
      <c r="E76" s="173"/>
      <c r="F76" s="177"/>
      <c r="G76" s="185" t="s">
        <v>105</v>
      </c>
      <c r="H76" s="170"/>
      <c r="I76" s="55">
        <f>I73</f>
        <v>259.71999999999997</v>
      </c>
    </row>
    <row r="77" spans="1:9" ht="15.75" customHeight="1">
      <c r="A77" s="175"/>
      <c r="B77" s="177"/>
      <c r="C77" s="177"/>
      <c r="D77" s="177"/>
      <c r="E77" s="177"/>
      <c r="F77" s="177"/>
      <c r="G77" s="186" t="s">
        <v>65</v>
      </c>
      <c r="H77" s="170"/>
      <c r="I77" s="56">
        <f>SUM(I74:I76)</f>
        <v>3948.9900000000002</v>
      </c>
    </row>
    <row r="78" spans="1:9" ht="15.75" customHeight="1">
      <c r="A78" s="172" t="s">
        <v>106</v>
      </c>
      <c r="B78" s="170"/>
      <c r="C78" s="170"/>
      <c r="D78" s="170"/>
      <c r="E78" s="170"/>
      <c r="F78" s="170"/>
      <c r="G78" s="170"/>
      <c r="H78" s="170"/>
      <c r="I78" s="171"/>
    </row>
    <row r="79" spans="1:9" ht="15.75" customHeight="1">
      <c r="A79" s="172" t="s">
        <v>107</v>
      </c>
      <c r="B79" s="170"/>
      <c r="C79" s="170"/>
      <c r="D79" s="170"/>
      <c r="E79" s="170"/>
      <c r="F79" s="170"/>
      <c r="G79" s="171"/>
      <c r="H79" s="38" t="s">
        <v>46</v>
      </c>
      <c r="I79" s="38" t="s">
        <v>47</v>
      </c>
    </row>
    <row r="80" spans="1:9" ht="15.75" customHeight="1">
      <c r="A80" s="39" t="s">
        <v>23</v>
      </c>
      <c r="B80" s="169" t="s">
        <v>108</v>
      </c>
      <c r="C80" s="170"/>
      <c r="D80" s="170"/>
      <c r="E80" s="170"/>
      <c r="F80" s="170"/>
      <c r="G80" s="171"/>
      <c r="H80" s="41">
        <f>ROUND(((1+1/3)/12)/12,4)</f>
        <v>9.2999999999999992E-3</v>
      </c>
      <c r="I80" s="54">
        <f t="shared" ref="I80:I85" si="2">ROUND(H80*$I$77,2)</f>
        <v>36.729999999999997</v>
      </c>
    </row>
    <row r="81" spans="1:9" ht="15.75" customHeight="1">
      <c r="A81" s="39" t="s">
        <v>25</v>
      </c>
      <c r="B81" s="169" t="s">
        <v>109</v>
      </c>
      <c r="C81" s="170"/>
      <c r="D81" s="170"/>
      <c r="E81" s="170"/>
      <c r="F81" s="170"/>
      <c r="G81" s="171"/>
      <c r="H81" s="41">
        <f>ROUND(2/30/12,4)</f>
        <v>5.5999999999999999E-3</v>
      </c>
      <c r="I81" s="54">
        <f t="shared" si="2"/>
        <v>22.11</v>
      </c>
    </row>
    <row r="82" spans="1:9" ht="15.75" customHeight="1">
      <c r="A82" s="39" t="s">
        <v>28</v>
      </c>
      <c r="B82" s="169" t="s">
        <v>110</v>
      </c>
      <c r="C82" s="170"/>
      <c r="D82" s="170"/>
      <c r="E82" s="170"/>
      <c r="F82" s="170"/>
      <c r="G82" s="171"/>
      <c r="H82" s="41">
        <f>ROUND(((5/30)/12)*2%,4)</f>
        <v>2.9999999999999997E-4</v>
      </c>
      <c r="I82" s="54">
        <f t="shared" si="2"/>
        <v>1.18</v>
      </c>
    </row>
    <row r="83" spans="1:9" ht="15.75" customHeight="1">
      <c r="A83" s="39" t="s">
        <v>31</v>
      </c>
      <c r="B83" s="169" t="s">
        <v>111</v>
      </c>
      <c r="C83" s="170"/>
      <c r="D83" s="170"/>
      <c r="E83" s="170"/>
      <c r="F83" s="170"/>
      <c r="G83" s="171"/>
      <c r="H83" s="41">
        <f>ROUND(((15/30)/12)*8%,4)</f>
        <v>3.3E-3</v>
      </c>
      <c r="I83" s="54">
        <f t="shared" si="2"/>
        <v>13.03</v>
      </c>
    </row>
    <row r="84" spans="1:9" ht="15.75" customHeight="1">
      <c r="A84" s="39" t="s">
        <v>52</v>
      </c>
      <c r="B84" s="169" t="s">
        <v>112</v>
      </c>
      <c r="C84" s="170"/>
      <c r="D84" s="170"/>
      <c r="E84" s="170"/>
      <c r="F84" s="170"/>
      <c r="G84" s="171"/>
      <c r="H84" s="41">
        <f>ROUND(((1+1/3)/12*4/12)*2%,4)</f>
        <v>6.9999999999999999E-4</v>
      </c>
      <c r="I84" s="54">
        <f t="shared" si="2"/>
        <v>2.76</v>
      </c>
    </row>
    <row r="85" spans="1:9" ht="15.75" customHeight="1">
      <c r="A85" s="45" t="s">
        <v>54</v>
      </c>
      <c r="B85" s="191" t="s">
        <v>113</v>
      </c>
      <c r="C85" s="170"/>
      <c r="D85" s="170"/>
      <c r="E85" s="170"/>
      <c r="F85" s="170"/>
      <c r="G85" s="171"/>
      <c r="H85" s="57">
        <v>0</v>
      </c>
      <c r="I85" s="54">
        <f t="shared" si="2"/>
        <v>0</v>
      </c>
    </row>
    <row r="86" spans="1:9" ht="15.75" customHeight="1">
      <c r="A86" s="172" t="s">
        <v>114</v>
      </c>
      <c r="B86" s="170"/>
      <c r="C86" s="170"/>
      <c r="D86" s="170"/>
      <c r="E86" s="170"/>
      <c r="F86" s="170"/>
      <c r="G86" s="171"/>
      <c r="H86" s="42">
        <f>SUM(H80:H85)</f>
        <v>1.9199999999999998E-2</v>
      </c>
      <c r="I86" s="53">
        <f>SUM(I80:I85)</f>
        <v>75.81</v>
      </c>
    </row>
    <row r="87" spans="1:9" ht="15.75" customHeight="1">
      <c r="A87" s="188"/>
      <c r="B87" s="170"/>
      <c r="C87" s="170"/>
      <c r="D87" s="170"/>
      <c r="E87" s="170"/>
      <c r="F87" s="170"/>
      <c r="G87" s="170"/>
      <c r="H87" s="170"/>
      <c r="I87" s="171"/>
    </row>
    <row r="88" spans="1:9" ht="15.75" customHeight="1">
      <c r="A88" s="190" t="s">
        <v>115</v>
      </c>
      <c r="B88" s="170"/>
      <c r="C88" s="170"/>
      <c r="D88" s="170"/>
      <c r="E88" s="170"/>
      <c r="F88" s="170"/>
      <c r="G88" s="171"/>
      <c r="H88" s="58" t="s">
        <v>46</v>
      </c>
      <c r="I88" s="58" t="s">
        <v>47</v>
      </c>
    </row>
    <row r="89" spans="1:9" ht="15.75" customHeight="1">
      <c r="A89" s="45" t="s">
        <v>23</v>
      </c>
      <c r="B89" s="191" t="s">
        <v>116</v>
      </c>
      <c r="C89" s="170"/>
      <c r="D89" s="170"/>
      <c r="E89" s="170"/>
      <c r="F89" s="170"/>
      <c r="G89" s="171"/>
      <c r="H89" s="57">
        <v>0</v>
      </c>
      <c r="I89" s="74">
        <f>I29*H89</f>
        <v>0</v>
      </c>
    </row>
    <row r="90" spans="1:9" ht="15.75" customHeight="1">
      <c r="A90" s="190" t="s">
        <v>117</v>
      </c>
      <c r="B90" s="170"/>
      <c r="C90" s="170"/>
      <c r="D90" s="170"/>
      <c r="E90" s="170"/>
      <c r="F90" s="170"/>
      <c r="G90" s="171"/>
      <c r="H90" s="59">
        <f>H89</f>
        <v>0</v>
      </c>
      <c r="I90" s="75">
        <f>I89</f>
        <v>0</v>
      </c>
    </row>
    <row r="91" spans="1:9" ht="15.75" customHeight="1">
      <c r="A91" s="188"/>
      <c r="B91" s="170"/>
      <c r="C91" s="170"/>
      <c r="D91" s="170"/>
      <c r="E91" s="170"/>
      <c r="F91" s="170"/>
      <c r="G91" s="170"/>
      <c r="H91" s="170"/>
      <c r="I91" s="171"/>
    </row>
    <row r="92" spans="1:9" ht="15.75" customHeight="1">
      <c r="A92" s="172" t="s">
        <v>118</v>
      </c>
      <c r="B92" s="170"/>
      <c r="C92" s="170"/>
      <c r="D92" s="170"/>
      <c r="E92" s="170"/>
      <c r="F92" s="170"/>
      <c r="G92" s="170"/>
      <c r="H92" s="170"/>
      <c r="I92" s="171"/>
    </row>
    <row r="93" spans="1:9" ht="15.75" customHeight="1">
      <c r="A93" s="172" t="s">
        <v>119</v>
      </c>
      <c r="B93" s="170"/>
      <c r="C93" s="170"/>
      <c r="D93" s="170"/>
      <c r="E93" s="170"/>
      <c r="F93" s="170"/>
      <c r="G93" s="170"/>
      <c r="H93" s="171"/>
      <c r="I93" s="38" t="s">
        <v>47</v>
      </c>
    </row>
    <row r="94" spans="1:9" ht="15.75" customHeight="1">
      <c r="A94" s="39" t="s">
        <v>120</v>
      </c>
      <c r="B94" s="192" t="s">
        <v>121</v>
      </c>
      <c r="C94" s="170"/>
      <c r="D94" s="170"/>
      <c r="E94" s="170"/>
      <c r="F94" s="170"/>
      <c r="G94" s="170"/>
      <c r="H94" s="171"/>
      <c r="I94" s="54">
        <f>I86</f>
        <v>75.81</v>
      </c>
    </row>
    <row r="95" spans="1:9" ht="15.75" customHeight="1">
      <c r="A95" s="45" t="s">
        <v>122</v>
      </c>
      <c r="B95" s="187" t="s">
        <v>123</v>
      </c>
      <c r="C95" s="170"/>
      <c r="D95" s="170"/>
      <c r="E95" s="170"/>
      <c r="F95" s="170"/>
      <c r="G95" s="170"/>
      <c r="H95" s="171"/>
      <c r="I95" s="74">
        <f>I90</f>
        <v>0</v>
      </c>
    </row>
    <row r="96" spans="1:9" ht="15.75" customHeight="1">
      <c r="A96" s="172" t="s">
        <v>124</v>
      </c>
      <c r="B96" s="170"/>
      <c r="C96" s="170"/>
      <c r="D96" s="170"/>
      <c r="E96" s="170"/>
      <c r="F96" s="170"/>
      <c r="G96" s="170"/>
      <c r="H96" s="171"/>
      <c r="I96" s="53">
        <f>SUM(I94:I95)</f>
        <v>75.81</v>
      </c>
    </row>
    <row r="97" spans="1:9" ht="15.75" customHeight="1">
      <c r="A97" s="188"/>
      <c r="B97" s="170"/>
      <c r="C97" s="170"/>
      <c r="D97" s="170"/>
      <c r="E97" s="170"/>
      <c r="F97" s="170"/>
      <c r="G97" s="170"/>
      <c r="H97" s="170"/>
      <c r="I97" s="171"/>
    </row>
    <row r="98" spans="1:9" ht="15.75" customHeight="1">
      <c r="A98" s="172" t="s">
        <v>125</v>
      </c>
      <c r="B98" s="170"/>
      <c r="C98" s="170"/>
      <c r="D98" s="170"/>
      <c r="E98" s="170"/>
      <c r="F98" s="170"/>
      <c r="G98" s="170"/>
      <c r="H98" s="170"/>
      <c r="I98" s="171"/>
    </row>
    <row r="99" spans="1:9" ht="15.75" customHeight="1">
      <c r="A99" s="38">
        <v>5</v>
      </c>
      <c r="B99" s="172" t="s">
        <v>126</v>
      </c>
      <c r="C99" s="170"/>
      <c r="D99" s="170"/>
      <c r="E99" s="170"/>
      <c r="F99" s="170"/>
      <c r="G99" s="171"/>
      <c r="H99" s="38"/>
      <c r="I99" s="38" t="s">
        <v>47</v>
      </c>
    </row>
    <row r="100" spans="1:9" ht="15.75" customHeight="1">
      <c r="A100" s="60" t="s">
        <v>23</v>
      </c>
      <c r="B100" s="189" t="s">
        <v>127</v>
      </c>
      <c r="C100" s="170"/>
      <c r="D100" s="170"/>
      <c r="E100" s="170"/>
      <c r="F100" s="170"/>
      <c r="G100" s="171"/>
      <c r="H100" s="61" t="s">
        <v>81</v>
      </c>
      <c r="I100" s="54">
        <v>0</v>
      </c>
    </row>
    <row r="101" spans="1:9" ht="15.75" customHeight="1">
      <c r="A101" s="60" t="s">
        <v>25</v>
      </c>
      <c r="B101" s="189" t="s">
        <v>128</v>
      </c>
      <c r="C101" s="170"/>
      <c r="D101" s="170"/>
      <c r="E101" s="170"/>
      <c r="F101" s="170"/>
      <c r="G101" s="171"/>
      <c r="H101" s="61" t="s">
        <v>81</v>
      </c>
      <c r="I101" s="54">
        <v>0</v>
      </c>
    </row>
    <row r="102" spans="1:9" ht="15.75" customHeight="1">
      <c r="A102" s="60" t="s">
        <v>28</v>
      </c>
      <c r="B102" s="189" t="s">
        <v>129</v>
      </c>
      <c r="C102" s="170"/>
      <c r="D102" s="170"/>
      <c r="E102" s="170"/>
      <c r="F102" s="170"/>
      <c r="G102" s="171"/>
      <c r="H102" s="61" t="s">
        <v>81</v>
      </c>
      <c r="I102" s="54">
        <f>UNIFORMES!F14</f>
        <v>108.075</v>
      </c>
    </row>
    <row r="103" spans="1:9" ht="15.75" customHeight="1">
      <c r="A103" s="60" t="s">
        <v>31</v>
      </c>
      <c r="B103" s="189" t="s">
        <v>130</v>
      </c>
      <c r="C103" s="170"/>
      <c r="D103" s="170"/>
      <c r="E103" s="170"/>
      <c r="F103" s="170"/>
      <c r="G103" s="171"/>
      <c r="H103" s="62" t="s">
        <v>81</v>
      </c>
      <c r="I103" s="54">
        <v>0</v>
      </c>
    </row>
    <row r="104" spans="1:9" ht="15.75" customHeight="1">
      <c r="A104" s="172" t="s">
        <v>131</v>
      </c>
      <c r="B104" s="170"/>
      <c r="C104" s="170"/>
      <c r="D104" s="170"/>
      <c r="E104" s="170"/>
      <c r="F104" s="170"/>
      <c r="G104" s="171"/>
      <c r="H104" s="42" t="s">
        <v>81</v>
      </c>
      <c r="I104" s="53">
        <f>SUM(I100:I103)</f>
        <v>108.075</v>
      </c>
    </row>
    <row r="105" spans="1:9" ht="15.75" customHeight="1">
      <c r="A105" s="173" t="s">
        <v>132</v>
      </c>
      <c r="B105" s="174"/>
      <c r="C105" s="174"/>
      <c r="D105" s="174"/>
      <c r="E105" s="174"/>
      <c r="F105" s="174"/>
      <c r="G105" s="185" t="s">
        <v>63</v>
      </c>
      <c r="H105" s="170"/>
      <c r="I105" s="55">
        <f>I29</f>
        <v>1879.18</v>
      </c>
    </row>
    <row r="106" spans="1:9" ht="15.75" customHeight="1">
      <c r="A106" s="175"/>
      <c r="B106" s="173"/>
      <c r="C106" s="173"/>
      <c r="D106" s="173"/>
      <c r="E106" s="173"/>
      <c r="F106" s="177"/>
      <c r="G106" s="185" t="s">
        <v>95</v>
      </c>
      <c r="H106" s="170"/>
      <c r="I106" s="55">
        <f>I62</f>
        <v>1810.0900000000001</v>
      </c>
    </row>
    <row r="107" spans="1:9" ht="15.75" customHeight="1">
      <c r="A107" s="175"/>
      <c r="B107" s="173"/>
      <c r="C107" s="173"/>
      <c r="D107" s="173"/>
      <c r="E107" s="173"/>
      <c r="F107" s="177"/>
      <c r="G107" s="185" t="s">
        <v>105</v>
      </c>
      <c r="H107" s="170"/>
      <c r="I107" s="55">
        <f>I73</f>
        <v>259.71999999999997</v>
      </c>
    </row>
    <row r="108" spans="1:9" ht="15.75" customHeight="1">
      <c r="A108" s="175"/>
      <c r="B108" s="173"/>
      <c r="C108" s="173"/>
      <c r="D108" s="173"/>
      <c r="E108" s="173"/>
      <c r="F108" s="177"/>
      <c r="G108" s="185" t="s">
        <v>133</v>
      </c>
      <c r="H108" s="170"/>
      <c r="I108" s="55">
        <f>I96</f>
        <v>75.81</v>
      </c>
    </row>
    <row r="109" spans="1:9" ht="15.75" customHeight="1">
      <c r="A109" s="175"/>
      <c r="B109" s="173"/>
      <c r="C109" s="173"/>
      <c r="D109" s="173"/>
      <c r="E109" s="173"/>
      <c r="F109" s="177"/>
      <c r="G109" s="185" t="s">
        <v>134</v>
      </c>
      <c r="H109" s="170"/>
      <c r="I109" s="55">
        <f>I104</f>
        <v>108.075</v>
      </c>
    </row>
    <row r="110" spans="1:9" ht="15.75" customHeight="1">
      <c r="A110" s="175"/>
      <c r="B110" s="177"/>
      <c r="C110" s="177"/>
      <c r="D110" s="177"/>
      <c r="E110" s="177"/>
      <c r="F110" s="177"/>
      <c r="G110" s="186" t="s">
        <v>65</v>
      </c>
      <c r="H110" s="170"/>
      <c r="I110" s="56">
        <f>SUM(I105:I109)</f>
        <v>4132.875</v>
      </c>
    </row>
    <row r="111" spans="1:9" ht="15.75" customHeight="1">
      <c r="A111" s="172" t="s">
        <v>135</v>
      </c>
      <c r="B111" s="170"/>
      <c r="C111" s="170"/>
      <c r="D111" s="170"/>
      <c r="E111" s="170"/>
      <c r="F111" s="170"/>
      <c r="G111" s="170"/>
      <c r="H111" s="170"/>
      <c r="I111" s="171"/>
    </row>
    <row r="112" spans="1:9" ht="15.75" customHeight="1">
      <c r="A112" s="38">
        <v>6</v>
      </c>
      <c r="B112" s="172" t="s">
        <v>136</v>
      </c>
      <c r="C112" s="170"/>
      <c r="D112" s="170"/>
      <c r="E112" s="170"/>
      <c r="F112" s="170"/>
      <c r="G112" s="171"/>
      <c r="H112" s="38" t="s">
        <v>46</v>
      </c>
      <c r="I112" s="38" t="s">
        <v>47</v>
      </c>
    </row>
    <row r="113" spans="1:9" ht="15.75" customHeight="1">
      <c r="A113" s="39" t="s">
        <v>23</v>
      </c>
      <c r="B113" s="169" t="s">
        <v>137</v>
      </c>
      <c r="C113" s="170"/>
      <c r="D113" s="170"/>
      <c r="E113" s="170"/>
      <c r="F113" s="170"/>
      <c r="G113" s="171"/>
      <c r="H113" s="63">
        <v>0.05</v>
      </c>
      <c r="I113" s="54">
        <f>ROUND(H113*I110,2)</f>
        <v>206.64</v>
      </c>
    </row>
    <row r="114" spans="1:9" ht="15.75" customHeight="1">
      <c r="A114" s="39" t="s">
        <v>25</v>
      </c>
      <c r="B114" s="169" t="s">
        <v>138</v>
      </c>
      <c r="C114" s="170"/>
      <c r="D114" s="170"/>
      <c r="E114" s="170"/>
      <c r="F114" s="170"/>
      <c r="G114" s="171"/>
      <c r="H114" s="63">
        <v>0.1</v>
      </c>
      <c r="I114" s="54">
        <f>ROUND(H114*(I110+I113),2)</f>
        <v>433.95</v>
      </c>
    </row>
    <row r="115" spans="1:9" ht="15.75" customHeight="1">
      <c r="A115" s="39" t="s">
        <v>28</v>
      </c>
      <c r="B115" s="182" t="s">
        <v>139</v>
      </c>
      <c r="C115" s="170"/>
      <c r="D115" s="170"/>
      <c r="E115" s="170"/>
      <c r="F115" s="170"/>
      <c r="G115" s="171"/>
      <c r="H115" s="41"/>
      <c r="I115" s="76"/>
    </row>
    <row r="116" spans="1:9" ht="15.75" customHeight="1">
      <c r="A116" s="39" t="s">
        <v>140</v>
      </c>
      <c r="B116" s="169" t="s">
        <v>141</v>
      </c>
      <c r="C116" s="170"/>
      <c r="D116" s="170"/>
      <c r="E116" s="170"/>
      <c r="F116" s="170"/>
      <c r="G116" s="171"/>
      <c r="H116" s="63">
        <v>1.6500000000000001E-2</v>
      </c>
      <c r="I116" s="54">
        <f t="shared" ref="I116:I118" si="3">ROUND($I$126*H116,2)</f>
        <v>91.85</v>
      </c>
    </row>
    <row r="117" spans="1:9" ht="15.75" customHeight="1">
      <c r="A117" s="39" t="s">
        <v>142</v>
      </c>
      <c r="B117" s="169" t="s">
        <v>143</v>
      </c>
      <c r="C117" s="170"/>
      <c r="D117" s="170"/>
      <c r="E117" s="170"/>
      <c r="F117" s="170"/>
      <c r="G117" s="171"/>
      <c r="H117" s="64">
        <v>7.5999999999999998E-2</v>
      </c>
      <c r="I117" s="54">
        <f t="shared" si="3"/>
        <v>423.07</v>
      </c>
    </row>
    <row r="118" spans="1:9" ht="15.75" customHeight="1">
      <c r="A118" s="39" t="s">
        <v>144</v>
      </c>
      <c r="B118" s="169" t="s">
        <v>145</v>
      </c>
      <c r="C118" s="170"/>
      <c r="D118" s="170"/>
      <c r="E118" s="170"/>
      <c r="F118" s="170"/>
      <c r="G118" s="171"/>
      <c r="H118" s="65">
        <v>0.05</v>
      </c>
      <c r="I118" s="54">
        <f t="shared" si="3"/>
        <v>278.33999999999997</v>
      </c>
    </row>
    <row r="119" spans="1:9" ht="15.75" customHeight="1">
      <c r="A119" s="172" t="s">
        <v>146</v>
      </c>
      <c r="B119" s="170"/>
      <c r="C119" s="170"/>
      <c r="D119" s="170"/>
      <c r="E119" s="170"/>
      <c r="F119" s="170"/>
      <c r="G119" s="171"/>
      <c r="H119" s="66">
        <f>SUM(H113:H118)</f>
        <v>0.29250000000000004</v>
      </c>
      <c r="I119" s="53">
        <f>SUM(I113:I118)</f>
        <v>1433.85</v>
      </c>
    </row>
    <row r="120" spans="1:9" ht="15.75" customHeight="1">
      <c r="A120" s="33"/>
      <c r="B120" s="43"/>
      <c r="C120" s="43"/>
      <c r="D120" s="43"/>
      <c r="E120" s="43"/>
      <c r="F120" s="43"/>
      <c r="G120" s="43"/>
      <c r="H120" s="88"/>
      <c r="I120" s="89"/>
    </row>
    <row r="121" spans="1:9" ht="15.75" customHeight="1">
      <c r="A121" s="67" t="s">
        <v>147</v>
      </c>
      <c r="B121" s="181" t="s">
        <v>148</v>
      </c>
      <c r="C121" s="181"/>
      <c r="D121" s="181"/>
      <c r="E121" s="181"/>
      <c r="F121" s="181"/>
      <c r="G121" s="181"/>
      <c r="H121" s="69">
        <f>SUM(H116+H117+H118)</f>
        <v>0.14250000000000002</v>
      </c>
      <c r="I121" s="77"/>
    </row>
    <row r="122" spans="1:9" ht="15.75" customHeight="1">
      <c r="A122" s="67"/>
      <c r="B122" s="181">
        <v>100</v>
      </c>
      <c r="C122" s="181"/>
      <c r="D122" s="181"/>
      <c r="E122" s="181"/>
      <c r="F122" s="181"/>
      <c r="G122" s="181"/>
      <c r="H122" s="69"/>
      <c r="I122" s="77"/>
    </row>
    <row r="123" spans="1:9" ht="15.75" customHeight="1">
      <c r="A123" s="70"/>
      <c r="B123" s="71"/>
      <c r="C123" s="71"/>
      <c r="D123" s="71"/>
      <c r="E123" s="71"/>
      <c r="F123" s="71"/>
      <c r="G123" s="71"/>
      <c r="H123" s="71"/>
      <c r="I123" s="78"/>
    </row>
    <row r="124" spans="1:9" ht="15.75" customHeight="1">
      <c r="A124" s="67" t="s">
        <v>149</v>
      </c>
      <c r="B124" s="181" t="s">
        <v>150</v>
      </c>
      <c r="C124" s="181"/>
      <c r="D124" s="181"/>
      <c r="E124" s="181"/>
      <c r="F124" s="181"/>
      <c r="G124" s="181"/>
      <c r="H124" s="69"/>
      <c r="I124" s="77">
        <f>I110+I113+I114</f>
        <v>4773.4650000000001</v>
      </c>
    </row>
    <row r="125" spans="1:9" ht="15.75" customHeight="1">
      <c r="A125" s="72"/>
      <c r="B125" s="73"/>
      <c r="C125" s="73"/>
      <c r="D125" s="73"/>
      <c r="E125" s="73"/>
      <c r="F125" s="73"/>
      <c r="G125" s="73"/>
      <c r="H125" s="73"/>
      <c r="I125" s="79"/>
    </row>
    <row r="126" spans="1:9" ht="15.75" customHeight="1">
      <c r="A126" s="67" t="s">
        <v>151</v>
      </c>
      <c r="B126" s="181" t="s">
        <v>152</v>
      </c>
      <c r="C126" s="181"/>
      <c r="D126" s="181"/>
      <c r="E126" s="181"/>
      <c r="F126" s="181"/>
      <c r="G126" s="181"/>
      <c r="H126" s="69"/>
      <c r="I126" s="77">
        <f>ROUND(I124/(1-H121),2)</f>
        <v>5566.72</v>
      </c>
    </row>
    <row r="127" spans="1:9" ht="15.75" customHeight="1">
      <c r="A127" s="67"/>
      <c r="B127" s="68"/>
      <c r="C127" s="68"/>
      <c r="D127" s="68"/>
      <c r="E127" s="68"/>
      <c r="F127" s="68"/>
      <c r="G127" s="68"/>
      <c r="H127" s="69"/>
      <c r="I127" s="77"/>
    </row>
    <row r="128" spans="1:9" ht="15.75" customHeight="1">
      <c r="A128" s="67"/>
      <c r="B128" s="181" t="s">
        <v>153</v>
      </c>
      <c r="C128" s="181"/>
      <c r="D128" s="181"/>
      <c r="E128" s="181"/>
      <c r="F128" s="181"/>
      <c r="G128" s="181"/>
      <c r="H128" s="69"/>
      <c r="I128" s="77">
        <f>I126-I124</f>
        <v>793.25500000000011</v>
      </c>
    </row>
    <row r="129" spans="1:9" ht="15.75" customHeight="1">
      <c r="A129" s="67"/>
      <c r="B129" s="68"/>
      <c r="H129" s="69"/>
      <c r="I129" s="77"/>
    </row>
    <row r="130" spans="1:9" ht="15.75" customHeight="1">
      <c r="A130" s="172" t="s">
        <v>154</v>
      </c>
      <c r="B130" s="170"/>
      <c r="C130" s="170"/>
      <c r="D130" s="170"/>
      <c r="E130" s="170"/>
      <c r="F130" s="170"/>
      <c r="G130" s="170"/>
      <c r="H130" s="170"/>
      <c r="I130" s="171"/>
    </row>
    <row r="131" spans="1:9" ht="15.75" customHeight="1">
      <c r="A131" s="172" t="s">
        <v>155</v>
      </c>
      <c r="B131" s="170"/>
      <c r="C131" s="170"/>
      <c r="D131" s="170"/>
      <c r="E131" s="170"/>
      <c r="F131" s="170"/>
      <c r="G131" s="170"/>
      <c r="H131" s="171"/>
      <c r="I131" s="38" t="s">
        <v>47</v>
      </c>
    </row>
    <row r="132" spans="1:9" ht="15.75" customHeight="1">
      <c r="A132" s="34" t="s">
        <v>23</v>
      </c>
      <c r="B132" s="169" t="str">
        <f>A21</f>
        <v>MÓDULO 1 - COMPOSIÇÃO DA REMUNERAÇÃO</v>
      </c>
      <c r="C132" s="170"/>
      <c r="D132" s="170"/>
      <c r="E132" s="170"/>
      <c r="F132" s="170"/>
      <c r="G132" s="170"/>
      <c r="H132" s="171"/>
      <c r="I132" s="87">
        <f>I29</f>
        <v>1879.18</v>
      </c>
    </row>
    <row r="133" spans="1:9" ht="15.75" customHeight="1">
      <c r="A133" s="34" t="s">
        <v>25</v>
      </c>
      <c r="B133" s="169" t="str">
        <f>A31</f>
        <v>MÓDULO 2 – ENCARGOS E BENEFÍCIOS ANUAIS, MENSAIS E DIÁRIOS</v>
      </c>
      <c r="C133" s="170"/>
      <c r="D133" s="170"/>
      <c r="E133" s="170"/>
      <c r="F133" s="170"/>
      <c r="G133" s="170"/>
      <c r="H133" s="171"/>
      <c r="I133" s="87">
        <f>I62</f>
        <v>1810.0900000000001</v>
      </c>
    </row>
    <row r="134" spans="1:9" ht="15.75" customHeight="1">
      <c r="A134" s="34" t="s">
        <v>28</v>
      </c>
      <c r="B134" s="169" t="str">
        <f>A66</f>
        <v>MÓDULO 3 – PROVISÃO PARA RESCISÃO</v>
      </c>
      <c r="C134" s="170"/>
      <c r="D134" s="170"/>
      <c r="E134" s="170"/>
      <c r="F134" s="170"/>
      <c r="G134" s="170"/>
      <c r="H134" s="171"/>
      <c r="I134" s="87">
        <f>I73</f>
        <v>259.71999999999997</v>
      </c>
    </row>
    <row r="135" spans="1:9" ht="15.75" customHeight="1">
      <c r="A135" s="34" t="s">
        <v>31</v>
      </c>
      <c r="B135" s="169" t="str">
        <f>A78</f>
        <v>MÓDULO 4 – CUSTO DE REPOSIÇÃO DO PROFISSIONAL AUSENTE</v>
      </c>
      <c r="C135" s="170"/>
      <c r="D135" s="170"/>
      <c r="E135" s="170"/>
      <c r="F135" s="170"/>
      <c r="G135" s="170"/>
      <c r="H135" s="171"/>
      <c r="I135" s="87">
        <f>I96</f>
        <v>75.81</v>
      </c>
    </row>
    <row r="136" spans="1:9" ht="15.75" customHeight="1">
      <c r="A136" s="34" t="s">
        <v>52</v>
      </c>
      <c r="B136" s="169" t="str">
        <f>A98</f>
        <v>MÓDULO 5 – INSUMOS DIVERSOS</v>
      </c>
      <c r="C136" s="170"/>
      <c r="D136" s="170"/>
      <c r="E136" s="170"/>
      <c r="F136" s="170"/>
      <c r="G136" s="170"/>
      <c r="H136" s="171"/>
      <c r="I136" s="87">
        <f>I104</f>
        <v>108.075</v>
      </c>
    </row>
    <row r="137" spans="1:9" ht="15.75" customHeight="1">
      <c r="A137" s="172" t="s">
        <v>156</v>
      </c>
      <c r="B137" s="170"/>
      <c r="C137" s="170"/>
      <c r="D137" s="170"/>
      <c r="E137" s="170"/>
      <c r="F137" s="170"/>
      <c r="G137" s="170"/>
      <c r="H137" s="171"/>
      <c r="I137" s="53">
        <f>SUM(I132:I136)</f>
        <v>4132.875</v>
      </c>
    </row>
    <row r="138" spans="1:9" ht="15.75" customHeight="1">
      <c r="A138" s="34" t="s">
        <v>54</v>
      </c>
      <c r="B138" s="169" t="str">
        <f>A111</f>
        <v>MÓDULO 6 – CUSTOS INDIRETOS, TRIBUTOS E LUCRO</v>
      </c>
      <c r="C138" s="170"/>
      <c r="D138" s="170"/>
      <c r="E138" s="170"/>
      <c r="F138" s="170"/>
      <c r="G138" s="170"/>
      <c r="H138" s="171"/>
      <c r="I138" s="87">
        <f>I119</f>
        <v>1433.85</v>
      </c>
    </row>
    <row r="139" spans="1:9" ht="15.75" customHeight="1">
      <c r="A139" s="172" t="s">
        <v>157</v>
      </c>
      <c r="B139" s="170"/>
      <c r="C139" s="170"/>
      <c r="D139" s="170"/>
      <c r="E139" s="170"/>
      <c r="F139" s="170"/>
      <c r="G139" s="170"/>
      <c r="H139" s="171"/>
      <c r="I139" s="53">
        <f>SUM(I137:I138)</f>
        <v>5566.7250000000004</v>
      </c>
    </row>
    <row r="140" spans="1:9" ht="15.75" customHeight="1">
      <c r="A140" s="90"/>
      <c r="B140" s="90"/>
      <c r="C140" s="90"/>
      <c r="D140" s="90"/>
      <c r="E140" s="90"/>
      <c r="F140" s="90"/>
      <c r="G140" s="90"/>
      <c r="H140" s="90"/>
      <c r="I140" s="91"/>
    </row>
    <row r="141" spans="1:9" ht="15.75" customHeight="1"/>
    <row r="142" spans="1:9" ht="15.75" customHeight="1"/>
    <row r="143" spans="1:9" ht="15.75" customHeight="1"/>
    <row r="144" spans="1:9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43">
    <mergeCell ref="A1:I1"/>
    <mergeCell ref="A2:I2"/>
    <mergeCell ref="A3:G3"/>
    <mergeCell ref="H3:I3"/>
    <mergeCell ref="A4:I4"/>
    <mergeCell ref="A5:I5"/>
    <mergeCell ref="B6:H6"/>
    <mergeCell ref="B7:H7"/>
    <mergeCell ref="B8:H8"/>
    <mergeCell ref="B9:H9"/>
    <mergeCell ref="A10:I10"/>
    <mergeCell ref="A11:I11"/>
    <mergeCell ref="A12:B12"/>
    <mergeCell ref="C12:D12"/>
    <mergeCell ref="E12:I12"/>
    <mergeCell ref="A13:B13"/>
    <mergeCell ref="C13:D13"/>
    <mergeCell ref="E13:I13"/>
    <mergeCell ref="A14:I14"/>
    <mergeCell ref="B15:H15"/>
    <mergeCell ref="B16:H16"/>
    <mergeCell ref="B17:H17"/>
    <mergeCell ref="B18:H18"/>
    <mergeCell ref="B19:H19"/>
    <mergeCell ref="A20:I20"/>
    <mergeCell ref="A21:I21"/>
    <mergeCell ref="B22:G22"/>
    <mergeCell ref="B23:G23"/>
    <mergeCell ref="B24:G24"/>
    <mergeCell ref="B25:G25"/>
    <mergeCell ref="B26:G26"/>
    <mergeCell ref="B27:G27"/>
    <mergeCell ref="B28:G28"/>
    <mergeCell ref="A29:H29"/>
    <mergeCell ref="A30:I30"/>
    <mergeCell ref="A31:I31"/>
    <mergeCell ref="A32:G32"/>
    <mergeCell ref="B33:G33"/>
    <mergeCell ref="B34:G34"/>
    <mergeCell ref="A35:G35"/>
    <mergeCell ref="G36:H36"/>
    <mergeCell ref="G37:H37"/>
    <mergeCell ref="G38:H38"/>
    <mergeCell ref="A39:G39"/>
    <mergeCell ref="B40:G40"/>
    <mergeCell ref="B41:G41"/>
    <mergeCell ref="B42:G42"/>
    <mergeCell ref="B43:G43"/>
    <mergeCell ref="B44:G44"/>
    <mergeCell ref="B45:G45"/>
    <mergeCell ref="B46:G46"/>
    <mergeCell ref="B47:G47"/>
    <mergeCell ref="A48:G48"/>
    <mergeCell ref="A49:I49"/>
    <mergeCell ref="A50:G50"/>
    <mergeCell ref="B51:G51"/>
    <mergeCell ref="B52:G52"/>
    <mergeCell ref="B53:G53"/>
    <mergeCell ref="B54:G54"/>
    <mergeCell ref="A55:H55"/>
    <mergeCell ref="A56:I56"/>
    <mergeCell ref="A57:I57"/>
    <mergeCell ref="A58:H58"/>
    <mergeCell ref="B59:H59"/>
    <mergeCell ref="B60:H60"/>
    <mergeCell ref="B61:H61"/>
    <mergeCell ref="A62:H62"/>
    <mergeCell ref="G63:H63"/>
    <mergeCell ref="G64:H64"/>
    <mergeCell ref="G65:H65"/>
    <mergeCell ref="A66:I66"/>
    <mergeCell ref="B67:G67"/>
    <mergeCell ref="B68:G68"/>
    <mergeCell ref="B69:G69"/>
    <mergeCell ref="B70:G70"/>
    <mergeCell ref="B71:G71"/>
    <mergeCell ref="B72:G72"/>
    <mergeCell ref="A73:G73"/>
    <mergeCell ref="G74:H74"/>
    <mergeCell ref="G75:H75"/>
    <mergeCell ref="G76:H76"/>
    <mergeCell ref="G77:H77"/>
    <mergeCell ref="A78:I78"/>
    <mergeCell ref="A79:G79"/>
    <mergeCell ref="B80:G80"/>
    <mergeCell ref="B81:G81"/>
    <mergeCell ref="B82:G82"/>
    <mergeCell ref="B83:G83"/>
    <mergeCell ref="B84:G84"/>
    <mergeCell ref="B85:G85"/>
    <mergeCell ref="A86:G86"/>
    <mergeCell ref="A87:I87"/>
    <mergeCell ref="A88:G88"/>
    <mergeCell ref="B89:G89"/>
    <mergeCell ref="A90:G90"/>
    <mergeCell ref="A91:I91"/>
    <mergeCell ref="A92:I92"/>
    <mergeCell ref="A93:H93"/>
    <mergeCell ref="B94:H94"/>
    <mergeCell ref="B95:H95"/>
    <mergeCell ref="A96:H96"/>
    <mergeCell ref="A97:I97"/>
    <mergeCell ref="A98:I98"/>
    <mergeCell ref="B99:G99"/>
    <mergeCell ref="B100:G100"/>
    <mergeCell ref="B101:G101"/>
    <mergeCell ref="B102:G102"/>
    <mergeCell ref="B103:G103"/>
    <mergeCell ref="B121:G121"/>
    <mergeCell ref="B122:G122"/>
    <mergeCell ref="A104:G104"/>
    <mergeCell ref="G105:H105"/>
    <mergeCell ref="G106:H106"/>
    <mergeCell ref="G107:H107"/>
    <mergeCell ref="G108:H108"/>
    <mergeCell ref="G109:H109"/>
    <mergeCell ref="G110:H110"/>
    <mergeCell ref="A111:I111"/>
    <mergeCell ref="B112:G112"/>
    <mergeCell ref="B136:H136"/>
    <mergeCell ref="A137:H137"/>
    <mergeCell ref="B138:H138"/>
    <mergeCell ref="A139:H139"/>
    <mergeCell ref="A36:F38"/>
    <mergeCell ref="A63:F65"/>
    <mergeCell ref="A74:F77"/>
    <mergeCell ref="A105:F110"/>
    <mergeCell ref="B124:G124"/>
    <mergeCell ref="B126:G126"/>
    <mergeCell ref="B128:G128"/>
    <mergeCell ref="A130:I130"/>
    <mergeCell ref="A131:H131"/>
    <mergeCell ref="B132:H132"/>
    <mergeCell ref="B133:H133"/>
    <mergeCell ref="B134:H134"/>
    <mergeCell ref="B135:H135"/>
    <mergeCell ref="B113:G113"/>
    <mergeCell ref="B114:G114"/>
    <mergeCell ref="B115:G115"/>
    <mergeCell ref="B116:G116"/>
    <mergeCell ref="B117:G117"/>
    <mergeCell ref="B118:G118"/>
    <mergeCell ref="A119:G119"/>
  </mergeCells>
  <pageMargins left="0.31496062992126" right="0.31496062992126" top="0.31496062992126" bottom="0.31496062992126" header="0" footer="0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995"/>
  <sheetViews>
    <sheetView view="pageBreakPreview" topLeftCell="A107" workbookViewId="0">
      <selection sqref="A1:I139"/>
    </sheetView>
  </sheetViews>
  <sheetFormatPr defaultColWidth="14.42578125" defaultRowHeight="15" customHeight="1"/>
  <cols>
    <col min="1" max="1" width="7.42578125" customWidth="1"/>
    <col min="2" max="2" width="10.7109375" customWidth="1"/>
    <col min="3" max="3" width="14.140625" customWidth="1"/>
    <col min="4" max="4" width="12" customWidth="1"/>
    <col min="5" max="5" width="12.42578125" customWidth="1"/>
    <col min="6" max="6" width="16.140625" customWidth="1"/>
    <col min="7" max="7" width="13.42578125" customWidth="1"/>
    <col min="8" max="8" width="14.7109375" customWidth="1"/>
    <col min="9" max="9" width="31.28515625" customWidth="1"/>
    <col min="10" max="10" width="7.140625" customWidth="1"/>
    <col min="11" max="26" width="8.7109375" customWidth="1"/>
  </cols>
  <sheetData>
    <row r="1" spans="1:10">
      <c r="A1" s="203" t="s">
        <v>215</v>
      </c>
      <c r="B1" s="170"/>
      <c r="C1" s="170"/>
      <c r="D1" s="170"/>
      <c r="E1" s="170"/>
      <c r="F1" s="170"/>
      <c r="G1" s="170"/>
      <c r="H1" s="170"/>
      <c r="I1" s="171"/>
    </row>
    <row r="2" spans="1:10">
      <c r="A2" s="195"/>
      <c r="B2" s="176"/>
      <c r="C2" s="176"/>
      <c r="D2" s="176"/>
      <c r="E2" s="176"/>
      <c r="F2" s="176"/>
      <c r="G2" s="176"/>
      <c r="H2" s="176"/>
      <c r="I2" s="184"/>
    </row>
    <row r="3" spans="1:10">
      <c r="A3" s="204" t="s">
        <v>21</v>
      </c>
      <c r="B3" s="170"/>
      <c r="C3" s="170"/>
      <c r="D3" s="170"/>
      <c r="E3" s="170"/>
      <c r="F3" s="170"/>
      <c r="G3" s="171"/>
      <c r="H3" s="207" t="s">
        <v>211</v>
      </c>
      <c r="I3" s="171"/>
    </row>
    <row r="4" spans="1:10">
      <c r="A4" s="204"/>
      <c r="B4" s="205"/>
      <c r="C4" s="205"/>
      <c r="D4" s="205"/>
      <c r="E4" s="205"/>
      <c r="F4" s="205"/>
      <c r="G4" s="205"/>
      <c r="H4" s="205"/>
      <c r="I4" s="206"/>
    </row>
    <row r="5" spans="1:10">
      <c r="A5" s="172" t="s">
        <v>22</v>
      </c>
      <c r="B5" s="170"/>
      <c r="C5" s="170"/>
      <c r="D5" s="170"/>
      <c r="E5" s="170"/>
      <c r="F5" s="170"/>
      <c r="G5" s="170"/>
      <c r="H5" s="170"/>
      <c r="I5" s="171"/>
    </row>
    <row r="6" spans="1:10">
      <c r="A6" s="34" t="s">
        <v>23</v>
      </c>
      <c r="B6" s="169" t="s">
        <v>24</v>
      </c>
      <c r="C6" s="170"/>
      <c r="D6" s="170"/>
      <c r="E6" s="170"/>
      <c r="F6" s="170"/>
      <c r="G6" s="170"/>
      <c r="H6" s="171"/>
      <c r="I6" s="47"/>
    </row>
    <row r="7" spans="1:10">
      <c r="A7" s="34" t="s">
        <v>25</v>
      </c>
      <c r="B7" s="169" t="s">
        <v>26</v>
      </c>
      <c r="C7" s="170"/>
      <c r="D7" s="170"/>
      <c r="E7" s="170"/>
      <c r="F7" s="170"/>
      <c r="G7" s="170"/>
      <c r="H7" s="171"/>
      <c r="I7" s="121" t="s">
        <v>159</v>
      </c>
    </row>
    <row r="8" spans="1:10">
      <c r="A8" s="34" t="s">
        <v>28</v>
      </c>
      <c r="B8" s="169" t="s">
        <v>29</v>
      </c>
      <c r="C8" s="170"/>
      <c r="D8" s="170"/>
      <c r="E8" s="170"/>
      <c r="F8" s="170"/>
      <c r="G8" s="170"/>
      <c r="H8" s="171"/>
      <c r="I8" s="34" t="s">
        <v>247</v>
      </c>
    </row>
    <row r="9" spans="1:10">
      <c r="A9" s="34" t="s">
        <v>31</v>
      </c>
      <c r="B9" s="169" t="s">
        <v>32</v>
      </c>
      <c r="C9" s="170"/>
      <c r="D9" s="170"/>
      <c r="E9" s="170"/>
      <c r="F9" s="170"/>
      <c r="G9" s="170"/>
      <c r="H9" s="171"/>
      <c r="I9" s="34">
        <v>12</v>
      </c>
    </row>
    <row r="10" spans="1:10">
      <c r="A10" s="197"/>
      <c r="B10" s="176"/>
      <c r="C10" s="176"/>
      <c r="D10" s="176"/>
      <c r="E10" s="176"/>
      <c r="F10" s="176"/>
      <c r="G10" s="176"/>
      <c r="H10" s="176"/>
      <c r="I10" s="184"/>
    </row>
    <row r="11" spans="1:10" ht="12.75" customHeight="1">
      <c r="A11" s="172" t="s">
        <v>33</v>
      </c>
      <c r="B11" s="170"/>
      <c r="C11" s="170"/>
      <c r="D11" s="170"/>
      <c r="E11" s="170"/>
      <c r="F11" s="170"/>
      <c r="G11" s="170"/>
      <c r="H11" s="170"/>
      <c r="I11" s="171"/>
    </row>
    <row r="12" spans="1:10">
      <c r="A12" s="192" t="s">
        <v>34</v>
      </c>
      <c r="B12" s="171"/>
      <c r="C12" s="192" t="s">
        <v>35</v>
      </c>
      <c r="D12" s="171"/>
      <c r="E12" s="192" t="s">
        <v>36</v>
      </c>
      <c r="F12" s="170"/>
      <c r="G12" s="170"/>
      <c r="H12" s="170"/>
      <c r="I12" s="171"/>
    </row>
    <row r="13" spans="1:10">
      <c r="A13" s="208" t="s">
        <v>198</v>
      </c>
      <c r="B13" s="199"/>
      <c r="C13" s="200" t="s">
        <v>10</v>
      </c>
      <c r="D13" s="201"/>
      <c r="E13" s="192">
        <v>4</v>
      </c>
      <c r="F13" s="170"/>
      <c r="G13" s="170"/>
      <c r="H13" s="170"/>
      <c r="I13" s="171"/>
    </row>
    <row r="14" spans="1:10">
      <c r="A14" s="172" t="s">
        <v>37</v>
      </c>
      <c r="B14" s="170"/>
      <c r="C14" s="170"/>
      <c r="D14" s="170"/>
      <c r="E14" s="170"/>
      <c r="F14" s="170"/>
      <c r="G14" s="170"/>
      <c r="H14" s="170"/>
      <c r="I14" s="171"/>
      <c r="J14" s="48"/>
    </row>
    <row r="15" spans="1:10">
      <c r="A15" s="34">
        <v>1</v>
      </c>
      <c r="B15" s="169" t="s">
        <v>38</v>
      </c>
      <c r="C15" s="170"/>
      <c r="D15" s="170"/>
      <c r="E15" s="170"/>
      <c r="F15" s="170"/>
      <c r="G15" s="170"/>
      <c r="H15" s="171"/>
      <c r="I15" s="121" t="s">
        <v>198</v>
      </c>
    </row>
    <row r="16" spans="1:10">
      <c r="A16" s="34">
        <v>2</v>
      </c>
      <c r="B16" s="169" t="s">
        <v>39</v>
      </c>
      <c r="C16" s="170"/>
      <c r="D16" s="170"/>
      <c r="E16" s="170"/>
      <c r="F16" s="170"/>
      <c r="G16" s="170"/>
      <c r="H16" s="171"/>
      <c r="I16" s="119" t="s">
        <v>200</v>
      </c>
    </row>
    <row r="17" spans="1:9">
      <c r="A17" s="34">
        <v>3</v>
      </c>
      <c r="B17" s="169" t="s">
        <v>40</v>
      </c>
      <c r="C17" s="170"/>
      <c r="D17" s="170"/>
      <c r="E17" s="170"/>
      <c r="F17" s="170"/>
      <c r="G17" s="170"/>
      <c r="H17" s="171"/>
      <c r="I17" s="49">
        <v>1879.18</v>
      </c>
    </row>
    <row r="18" spans="1:9" ht="38.25">
      <c r="A18" s="36">
        <v>4</v>
      </c>
      <c r="B18" s="196" t="s">
        <v>41</v>
      </c>
      <c r="C18" s="170"/>
      <c r="D18" s="170"/>
      <c r="E18" s="170"/>
      <c r="F18" s="170"/>
      <c r="G18" s="170"/>
      <c r="H18" s="171"/>
      <c r="I18" s="50" t="s">
        <v>42</v>
      </c>
    </row>
    <row r="19" spans="1:9">
      <c r="A19" s="34">
        <v>5</v>
      </c>
      <c r="B19" s="169" t="s">
        <v>43</v>
      </c>
      <c r="C19" s="170"/>
      <c r="D19" s="170"/>
      <c r="E19" s="170"/>
      <c r="F19" s="170"/>
      <c r="G19" s="170"/>
      <c r="H19" s="171"/>
      <c r="I19" s="123" t="s">
        <v>199</v>
      </c>
    </row>
    <row r="20" spans="1:9">
      <c r="A20" s="189"/>
      <c r="B20" s="170"/>
      <c r="C20" s="170"/>
      <c r="D20" s="170"/>
      <c r="E20" s="170"/>
      <c r="F20" s="170"/>
      <c r="G20" s="170"/>
      <c r="H20" s="170"/>
      <c r="I20" s="171"/>
    </row>
    <row r="21" spans="1:9" ht="15.75" customHeight="1">
      <c r="A21" s="172" t="s">
        <v>44</v>
      </c>
      <c r="B21" s="170"/>
      <c r="C21" s="170"/>
      <c r="D21" s="170"/>
      <c r="E21" s="170"/>
      <c r="F21" s="170"/>
      <c r="G21" s="170"/>
      <c r="H21" s="170"/>
      <c r="I21" s="171"/>
    </row>
    <row r="22" spans="1:9" ht="15.75" customHeight="1">
      <c r="A22" s="37">
        <v>1</v>
      </c>
      <c r="B22" s="172" t="s">
        <v>45</v>
      </c>
      <c r="C22" s="170"/>
      <c r="D22" s="170"/>
      <c r="E22" s="170"/>
      <c r="F22" s="170"/>
      <c r="G22" s="171"/>
      <c r="H22" s="38" t="s">
        <v>46</v>
      </c>
      <c r="I22" s="38" t="s">
        <v>47</v>
      </c>
    </row>
    <row r="23" spans="1:9" ht="15.75" customHeight="1">
      <c r="A23" s="39" t="s">
        <v>23</v>
      </c>
      <c r="B23" s="169" t="s">
        <v>48</v>
      </c>
      <c r="C23" s="170"/>
      <c r="D23" s="170"/>
      <c r="E23" s="170"/>
      <c r="F23" s="170"/>
      <c r="G23" s="171"/>
      <c r="H23" s="40"/>
      <c r="I23" s="51">
        <f>I17</f>
        <v>1879.18</v>
      </c>
    </row>
    <row r="24" spans="1:9" ht="15.75" customHeight="1">
      <c r="A24" s="39" t="s">
        <v>25</v>
      </c>
      <c r="B24" s="169" t="s">
        <v>49</v>
      </c>
      <c r="C24" s="170"/>
      <c r="D24" s="170"/>
      <c r="E24" s="170"/>
      <c r="F24" s="170"/>
      <c r="G24" s="171"/>
      <c r="H24" s="41"/>
      <c r="I24" s="52">
        <v>0</v>
      </c>
    </row>
    <row r="25" spans="1:9" ht="15.75" customHeight="1">
      <c r="A25" s="39" t="s">
        <v>28</v>
      </c>
      <c r="B25" s="169" t="s">
        <v>50</v>
      </c>
      <c r="C25" s="170"/>
      <c r="D25" s="170"/>
      <c r="E25" s="170"/>
      <c r="F25" s="170"/>
      <c r="G25" s="171"/>
      <c r="H25" s="41"/>
      <c r="I25" s="51">
        <v>0</v>
      </c>
    </row>
    <row r="26" spans="1:9" ht="15.75" customHeight="1">
      <c r="A26" s="39" t="s">
        <v>31</v>
      </c>
      <c r="B26" s="169" t="s">
        <v>51</v>
      </c>
      <c r="C26" s="170"/>
      <c r="D26" s="170"/>
      <c r="E26" s="170"/>
      <c r="F26" s="170"/>
      <c r="G26" s="171"/>
      <c r="H26" s="41">
        <v>0.2</v>
      </c>
      <c r="I26" s="51">
        <v>0</v>
      </c>
    </row>
    <row r="27" spans="1:9" ht="15.75" customHeight="1">
      <c r="A27" s="39" t="s">
        <v>52</v>
      </c>
      <c r="B27" s="169" t="s">
        <v>53</v>
      </c>
      <c r="C27" s="170"/>
      <c r="D27" s="170"/>
      <c r="E27" s="170"/>
      <c r="F27" s="170"/>
      <c r="G27" s="171"/>
      <c r="H27" s="41"/>
      <c r="I27" s="51">
        <v>0</v>
      </c>
    </row>
    <row r="28" spans="1:9" ht="15.75" customHeight="1">
      <c r="A28" s="39" t="s">
        <v>54</v>
      </c>
      <c r="B28" s="169" t="s">
        <v>55</v>
      </c>
      <c r="C28" s="170"/>
      <c r="D28" s="170"/>
      <c r="E28" s="170"/>
      <c r="F28" s="170"/>
      <c r="G28" s="171"/>
      <c r="H28" s="41"/>
      <c r="I28" s="51">
        <v>0</v>
      </c>
    </row>
    <row r="29" spans="1:9" ht="15.75" customHeight="1">
      <c r="A29" s="172" t="s">
        <v>56</v>
      </c>
      <c r="B29" s="170"/>
      <c r="C29" s="170"/>
      <c r="D29" s="170"/>
      <c r="E29" s="170"/>
      <c r="F29" s="170"/>
      <c r="G29" s="170"/>
      <c r="H29" s="171"/>
      <c r="I29" s="53">
        <f>SUM(I23:I28)</f>
        <v>1879.18</v>
      </c>
    </row>
    <row r="30" spans="1:9" ht="15.75" customHeight="1">
      <c r="A30" s="195"/>
      <c r="B30" s="176"/>
      <c r="C30" s="176"/>
      <c r="D30" s="176"/>
      <c r="E30" s="176"/>
      <c r="F30" s="176"/>
      <c r="G30" s="176"/>
      <c r="H30" s="176"/>
      <c r="I30" s="184"/>
    </row>
    <row r="31" spans="1:9" ht="15.75" customHeight="1">
      <c r="A31" s="172" t="s">
        <v>57</v>
      </c>
      <c r="B31" s="170"/>
      <c r="C31" s="170"/>
      <c r="D31" s="170"/>
      <c r="E31" s="170"/>
      <c r="F31" s="170"/>
      <c r="G31" s="170"/>
      <c r="H31" s="170"/>
      <c r="I31" s="171"/>
    </row>
    <row r="32" spans="1:9" ht="15.75" customHeight="1">
      <c r="A32" s="172" t="s">
        <v>58</v>
      </c>
      <c r="B32" s="170"/>
      <c r="C32" s="170"/>
      <c r="D32" s="170"/>
      <c r="E32" s="170"/>
      <c r="F32" s="170"/>
      <c r="G32" s="171"/>
      <c r="H32" s="38" t="s">
        <v>46</v>
      </c>
      <c r="I32" s="38" t="s">
        <v>47</v>
      </c>
    </row>
    <row r="33" spans="1:9" ht="15.75" customHeight="1">
      <c r="A33" s="39" t="s">
        <v>23</v>
      </c>
      <c r="B33" s="169" t="s">
        <v>59</v>
      </c>
      <c r="C33" s="170"/>
      <c r="D33" s="170"/>
      <c r="E33" s="170"/>
      <c r="F33" s="170"/>
      <c r="G33" s="171"/>
      <c r="H33" s="41">
        <f>ROUND(1/12,4)</f>
        <v>8.3299999999999999E-2</v>
      </c>
      <c r="I33" s="54">
        <f>ROUND(I29*H33,2)</f>
        <v>156.54</v>
      </c>
    </row>
    <row r="34" spans="1:9" ht="15.75" customHeight="1">
      <c r="A34" s="39" t="s">
        <v>25</v>
      </c>
      <c r="B34" s="169" t="s">
        <v>60</v>
      </c>
      <c r="C34" s="170"/>
      <c r="D34" s="170"/>
      <c r="E34" s="170"/>
      <c r="F34" s="170"/>
      <c r="G34" s="171"/>
      <c r="H34" s="41">
        <v>0.121</v>
      </c>
      <c r="I34" s="54">
        <f>ROUND(I29*H34,2)</f>
        <v>227.38</v>
      </c>
    </row>
    <row r="35" spans="1:9" ht="15.75" customHeight="1">
      <c r="A35" s="172" t="s">
        <v>61</v>
      </c>
      <c r="B35" s="170"/>
      <c r="C35" s="170"/>
      <c r="D35" s="170"/>
      <c r="E35" s="170"/>
      <c r="F35" s="170"/>
      <c r="G35" s="171"/>
      <c r="H35" s="42">
        <f t="shared" ref="H35:I35" si="0">SUM(H33:H34)</f>
        <v>0.20429999999999998</v>
      </c>
      <c r="I35" s="53">
        <f t="shared" si="0"/>
        <v>383.91999999999996</v>
      </c>
    </row>
    <row r="36" spans="1:9" ht="15.75" customHeight="1">
      <c r="A36" s="173" t="s">
        <v>62</v>
      </c>
      <c r="B36" s="174"/>
      <c r="C36" s="174"/>
      <c r="D36" s="174"/>
      <c r="E36" s="174"/>
      <c r="F36" s="174"/>
      <c r="G36" s="185" t="s">
        <v>63</v>
      </c>
      <c r="H36" s="170"/>
      <c r="I36" s="55">
        <f>I29</f>
        <v>1879.18</v>
      </c>
    </row>
    <row r="37" spans="1:9" ht="15.75" customHeight="1">
      <c r="A37" s="175"/>
      <c r="B37" s="176"/>
      <c r="C37" s="176"/>
      <c r="D37" s="176"/>
      <c r="E37" s="176"/>
      <c r="F37" s="177"/>
      <c r="G37" s="185" t="s">
        <v>64</v>
      </c>
      <c r="H37" s="170"/>
      <c r="I37" s="55">
        <f>I35</f>
        <v>383.91999999999996</v>
      </c>
    </row>
    <row r="38" spans="1:9" ht="15.75" customHeight="1">
      <c r="A38" s="178"/>
      <c r="B38" s="179"/>
      <c r="C38" s="179"/>
      <c r="D38" s="179"/>
      <c r="E38" s="179"/>
      <c r="F38" s="179"/>
      <c r="G38" s="186" t="s">
        <v>65</v>
      </c>
      <c r="H38" s="170"/>
      <c r="I38" s="56">
        <f>SUM(I36:I37)</f>
        <v>2263.1</v>
      </c>
    </row>
    <row r="39" spans="1:9" ht="15.75" customHeight="1">
      <c r="A39" s="172" t="s">
        <v>66</v>
      </c>
      <c r="B39" s="170"/>
      <c r="C39" s="170"/>
      <c r="D39" s="170"/>
      <c r="E39" s="170"/>
      <c r="F39" s="170"/>
      <c r="G39" s="171"/>
      <c r="H39" s="38" t="s">
        <v>46</v>
      </c>
      <c r="I39" s="38" t="s">
        <v>47</v>
      </c>
    </row>
    <row r="40" spans="1:9" ht="15.75" customHeight="1">
      <c r="A40" s="39" t="s">
        <v>23</v>
      </c>
      <c r="B40" s="169" t="s">
        <v>67</v>
      </c>
      <c r="C40" s="170"/>
      <c r="D40" s="170"/>
      <c r="E40" s="170"/>
      <c r="F40" s="170"/>
      <c r="G40" s="171"/>
      <c r="H40" s="41">
        <v>0.2</v>
      </c>
      <c r="I40" s="54">
        <f t="shared" ref="I40:I47" si="1">ROUND($I$38*H40,2)</f>
        <v>452.62</v>
      </c>
    </row>
    <row r="41" spans="1:9" ht="15.75" customHeight="1">
      <c r="A41" s="39" t="s">
        <v>25</v>
      </c>
      <c r="B41" s="169" t="s">
        <v>68</v>
      </c>
      <c r="C41" s="170"/>
      <c r="D41" s="170"/>
      <c r="E41" s="170"/>
      <c r="F41" s="170"/>
      <c r="G41" s="171"/>
      <c r="H41" s="41">
        <v>2.5000000000000001E-2</v>
      </c>
      <c r="I41" s="54">
        <f t="shared" si="1"/>
        <v>56.58</v>
      </c>
    </row>
    <row r="42" spans="1:9" ht="15.75" customHeight="1">
      <c r="A42" s="39" t="s">
        <v>28</v>
      </c>
      <c r="B42" s="169" t="s">
        <v>69</v>
      </c>
      <c r="C42" s="170"/>
      <c r="D42" s="170"/>
      <c r="E42" s="170"/>
      <c r="F42" s="170"/>
      <c r="G42" s="171"/>
      <c r="H42" s="41">
        <v>0.06</v>
      </c>
      <c r="I42" s="54">
        <f t="shared" si="1"/>
        <v>135.79</v>
      </c>
    </row>
    <row r="43" spans="1:9" ht="15.75" customHeight="1">
      <c r="A43" s="39" t="s">
        <v>31</v>
      </c>
      <c r="B43" s="169" t="s">
        <v>70</v>
      </c>
      <c r="C43" s="170"/>
      <c r="D43" s="170"/>
      <c r="E43" s="170"/>
      <c r="F43" s="170"/>
      <c r="G43" s="171"/>
      <c r="H43" s="41">
        <v>1.4999999999999999E-2</v>
      </c>
      <c r="I43" s="54">
        <f t="shared" si="1"/>
        <v>33.950000000000003</v>
      </c>
    </row>
    <row r="44" spans="1:9" ht="15.75" customHeight="1">
      <c r="A44" s="39" t="s">
        <v>52</v>
      </c>
      <c r="B44" s="169" t="s">
        <v>71</v>
      </c>
      <c r="C44" s="170"/>
      <c r="D44" s="170"/>
      <c r="E44" s="170"/>
      <c r="F44" s="170"/>
      <c r="G44" s="171"/>
      <c r="H44" s="41">
        <v>0.01</v>
      </c>
      <c r="I44" s="54">
        <f t="shared" si="1"/>
        <v>22.63</v>
      </c>
    </row>
    <row r="45" spans="1:9" ht="15.75" customHeight="1">
      <c r="A45" s="39" t="s">
        <v>54</v>
      </c>
      <c r="B45" s="169" t="s">
        <v>72</v>
      </c>
      <c r="C45" s="170"/>
      <c r="D45" s="170"/>
      <c r="E45" s="170"/>
      <c r="F45" s="170"/>
      <c r="G45" s="171"/>
      <c r="H45" s="41">
        <v>6.0000000000000001E-3</v>
      </c>
      <c r="I45" s="54">
        <f t="shared" si="1"/>
        <v>13.58</v>
      </c>
    </row>
    <row r="46" spans="1:9" ht="15.75" customHeight="1">
      <c r="A46" s="39" t="s">
        <v>73</v>
      </c>
      <c r="B46" s="169" t="s">
        <v>74</v>
      </c>
      <c r="C46" s="170"/>
      <c r="D46" s="170"/>
      <c r="E46" s="170"/>
      <c r="F46" s="170"/>
      <c r="G46" s="171"/>
      <c r="H46" s="41">
        <v>2E-3</v>
      </c>
      <c r="I46" s="54">
        <f t="shared" si="1"/>
        <v>4.53</v>
      </c>
    </row>
    <row r="47" spans="1:9" ht="15.75" customHeight="1">
      <c r="A47" s="39" t="s">
        <v>75</v>
      </c>
      <c r="B47" s="169" t="s">
        <v>76</v>
      </c>
      <c r="C47" s="170"/>
      <c r="D47" s="170"/>
      <c r="E47" s="170"/>
      <c r="F47" s="170"/>
      <c r="G47" s="171"/>
      <c r="H47" s="41">
        <v>0.08</v>
      </c>
      <c r="I47" s="54">
        <f t="shared" si="1"/>
        <v>181.05</v>
      </c>
    </row>
    <row r="48" spans="1:9" ht="15.75" customHeight="1">
      <c r="A48" s="172" t="s">
        <v>77</v>
      </c>
      <c r="B48" s="170"/>
      <c r="C48" s="170"/>
      <c r="D48" s="170"/>
      <c r="E48" s="170"/>
      <c r="F48" s="170"/>
      <c r="G48" s="171"/>
      <c r="H48" s="42">
        <f t="shared" ref="H48:I48" si="2">SUM(H40:H47)</f>
        <v>0.39800000000000008</v>
      </c>
      <c r="I48" s="53">
        <f t="shared" si="2"/>
        <v>900.73</v>
      </c>
    </row>
    <row r="49" spans="1:9" ht="15.75" customHeight="1">
      <c r="A49" s="188"/>
      <c r="B49" s="170"/>
      <c r="C49" s="170"/>
      <c r="D49" s="170"/>
      <c r="E49" s="170"/>
      <c r="F49" s="170"/>
      <c r="G49" s="170"/>
      <c r="H49" s="170"/>
      <c r="I49" s="171"/>
    </row>
    <row r="50" spans="1:9" ht="15.75" customHeight="1">
      <c r="A50" s="172" t="s">
        <v>78</v>
      </c>
      <c r="B50" s="170"/>
      <c r="C50" s="170"/>
      <c r="D50" s="170"/>
      <c r="E50" s="170"/>
      <c r="F50" s="170"/>
      <c r="G50" s="171"/>
      <c r="H50" s="42"/>
      <c r="I50" s="38" t="s">
        <v>47</v>
      </c>
    </row>
    <row r="51" spans="1:9" ht="15.75" customHeight="1">
      <c r="A51" s="39" t="s">
        <v>23</v>
      </c>
      <c r="B51" s="189" t="s">
        <v>79</v>
      </c>
      <c r="C51" s="170"/>
      <c r="D51" s="170"/>
      <c r="E51" s="170"/>
      <c r="F51" s="170"/>
      <c r="G51" s="171"/>
      <c r="H51" s="44">
        <v>4</v>
      </c>
      <c r="I51" s="51">
        <f>ROUND((H51*2*22)-0.06*I23,2)</f>
        <v>63.25</v>
      </c>
    </row>
    <row r="52" spans="1:9" ht="15.75" customHeight="1">
      <c r="A52" s="39" t="s">
        <v>25</v>
      </c>
      <c r="B52" s="189" t="s">
        <v>80</v>
      </c>
      <c r="C52" s="170"/>
      <c r="D52" s="170"/>
      <c r="E52" s="170"/>
      <c r="F52" s="170"/>
      <c r="G52" s="171"/>
      <c r="H52" s="34" t="s">
        <v>81</v>
      </c>
      <c r="I52" s="51">
        <v>412.05</v>
      </c>
    </row>
    <row r="53" spans="1:9" ht="15.75" customHeight="1">
      <c r="A53" s="45" t="s">
        <v>28</v>
      </c>
      <c r="B53" s="194" t="s">
        <v>82</v>
      </c>
      <c r="C53" s="170"/>
      <c r="D53" s="170"/>
      <c r="E53" s="170"/>
      <c r="F53" s="170"/>
      <c r="G53" s="171"/>
      <c r="H53" s="46" t="s">
        <v>81</v>
      </c>
      <c r="I53" s="52">
        <v>42</v>
      </c>
    </row>
    <row r="54" spans="1:9" ht="15.75" customHeight="1">
      <c r="A54" s="39" t="s">
        <v>31</v>
      </c>
      <c r="B54" s="189" t="s">
        <v>83</v>
      </c>
      <c r="C54" s="170"/>
      <c r="D54" s="170"/>
      <c r="E54" s="170"/>
      <c r="F54" s="170"/>
      <c r="G54" s="171"/>
      <c r="H54" s="34" t="s">
        <v>81</v>
      </c>
      <c r="I54" s="51">
        <f>ROUND((I23*26)*0.002/12,2)</f>
        <v>8.14</v>
      </c>
    </row>
    <row r="55" spans="1:9" ht="15.75" customHeight="1">
      <c r="A55" s="172" t="s">
        <v>84</v>
      </c>
      <c r="B55" s="170"/>
      <c r="C55" s="170"/>
      <c r="D55" s="170"/>
      <c r="E55" s="170"/>
      <c r="F55" s="170"/>
      <c r="G55" s="170"/>
      <c r="H55" s="171"/>
      <c r="I55" s="53">
        <f>SUM(I51:I54)</f>
        <v>525.43999999999994</v>
      </c>
    </row>
    <row r="56" spans="1:9" ht="15.75" customHeight="1">
      <c r="A56" s="188"/>
      <c r="B56" s="170"/>
      <c r="C56" s="170"/>
      <c r="D56" s="170"/>
      <c r="E56" s="170"/>
      <c r="F56" s="170"/>
      <c r="G56" s="170"/>
      <c r="H56" s="170"/>
      <c r="I56" s="171"/>
    </row>
    <row r="57" spans="1:9" ht="15.75" customHeight="1">
      <c r="A57" s="172" t="s">
        <v>85</v>
      </c>
      <c r="B57" s="170"/>
      <c r="C57" s="170"/>
      <c r="D57" s="170"/>
      <c r="E57" s="170"/>
      <c r="F57" s="170"/>
      <c r="G57" s="170"/>
      <c r="H57" s="170"/>
      <c r="I57" s="171"/>
    </row>
    <row r="58" spans="1:9" ht="15.75" customHeight="1">
      <c r="A58" s="172" t="s">
        <v>86</v>
      </c>
      <c r="B58" s="170"/>
      <c r="C58" s="170"/>
      <c r="D58" s="170"/>
      <c r="E58" s="170"/>
      <c r="F58" s="170"/>
      <c r="G58" s="170"/>
      <c r="H58" s="171"/>
      <c r="I58" s="38" t="s">
        <v>47</v>
      </c>
    </row>
    <row r="59" spans="1:9" ht="15.75" customHeight="1">
      <c r="A59" s="39" t="s">
        <v>87</v>
      </c>
      <c r="B59" s="192" t="s">
        <v>88</v>
      </c>
      <c r="C59" s="170"/>
      <c r="D59" s="170"/>
      <c r="E59" s="170"/>
      <c r="F59" s="170"/>
      <c r="G59" s="170"/>
      <c r="H59" s="171"/>
      <c r="I59" s="54">
        <f>I35</f>
        <v>383.91999999999996</v>
      </c>
    </row>
    <row r="60" spans="1:9" ht="15.75" customHeight="1">
      <c r="A60" s="39" t="s">
        <v>89</v>
      </c>
      <c r="B60" s="192" t="s">
        <v>90</v>
      </c>
      <c r="C60" s="170"/>
      <c r="D60" s="170"/>
      <c r="E60" s="170"/>
      <c r="F60" s="170"/>
      <c r="G60" s="170"/>
      <c r="H60" s="171"/>
      <c r="I60" s="54">
        <f>I48</f>
        <v>900.73</v>
      </c>
    </row>
    <row r="61" spans="1:9" ht="15.75" customHeight="1">
      <c r="A61" s="39" t="s">
        <v>91</v>
      </c>
      <c r="B61" s="192" t="s">
        <v>92</v>
      </c>
      <c r="C61" s="170"/>
      <c r="D61" s="170"/>
      <c r="E61" s="170"/>
      <c r="F61" s="170"/>
      <c r="G61" s="170"/>
      <c r="H61" s="171"/>
      <c r="I61" s="54">
        <f>I55</f>
        <v>525.43999999999994</v>
      </c>
    </row>
    <row r="62" spans="1:9" ht="15.75" customHeight="1">
      <c r="A62" s="172" t="s">
        <v>93</v>
      </c>
      <c r="B62" s="170"/>
      <c r="C62" s="170"/>
      <c r="D62" s="170"/>
      <c r="E62" s="170"/>
      <c r="F62" s="170"/>
      <c r="G62" s="170"/>
      <c r="H62" s="171"/>
      <c r="I62" s="53">
        <f>SUM(I59:I61)</f>
        <v>1810.0900000000001</v>
      </c>
    </row>
    <row r="63" spans="1:9" ht="15.75" customHeight="1">
      <c r="A63" s="180" t="s">
        <v>94</v>
      </c>
      <c r="B63" s="174"/>
      <c r="C63" s="174"/>
      <c r="D63" s="174"/>
      <c r="E63" s="174"/>
      <c r="F63" s="174"/>
      <c r="G63" s="185" t="s">
        <v>63</v>
      </c>
      <c r="H63" s="170"/>
      <c r="I63" s="55">
        <f>I29</f>
        <v>1879.18</v>
      </c>
    </row>
    <row r="64" spans="1:9" ht="15.75" customHeight="1">
      <c r="A64" s="175"/>
      <c r="B64" s="176"/>
      <c r="C64" s="176"/>
      <c r="D64" s="176"/>
      <c r="E64" s="176"/>
      <c r="F64" s="177"/>
      <c r="G64" s="185" t="s">
        <v>95</v>
      </c>
      <c r="H64" s="170"/>
      <c r="I64" s="55">
        <f>I62</f>
        <v>1810.0900000000001</v>
      </c>
    </row>
    <row r="65" spans="1:9" ht="15.75" customHeight="1">
      <c r="A65" s="178"/>
      <c r="B65" s="179"/>
      <c r="C65" s="179"/>
      <c r="D65" s="179"/>
      <c r="E65" s="179"/>
      <c r="F65" s="179"/>
      <c r="G65" s="186" t="s">
        <v>65</v>
      </c>
      <c r="H65" s="170"/>
      <c r="I65" s="56">
        <f>SUM(I63:I64)</f>
        <v>3689.2700000000004</v>
      </c>
    </row>
    <row r="66" spans="1:9" ht="15.75" customHeight="1">
      <c r="A66" s="172" t="s">
        <v>96</v>
      </c>
      <c r="B66" s="170"/>
      <c r="C66" s="170"/>
      <c r="D66" s="170"/>
      <c r="E66" s="170"/>
      <c r="F66" s="170"/>
      <c r="G66" s="170"/>
      <c r="H66" s="170"/>
      <c r="I66" s="171"/>
    </row>
    <row r="67" spans="1:9" ht="27.75" customHeight="1">
      <c r="A67" s="38">
        <v>3</v>
      </c>
      <c r="B67" s="172" t="s">
        <v>97</v>
      </c>
      <c r="C67" s="170"/>
      <c r="D67" s="170"/>
      <c r="E67" s="170"/>
      <c r="F67" s="170"/>
      <c r="G67" s="171"/>
      <c r="H67" s="38" t="s">
        <v>46</v>
      </c>
      <c r="I67" s="38" t="s">
        <v>47</v>
      </c>
    </row>
    <row r="68" spans="1:9" ht="15.75" customHeight="1">
      <c r="A68" s="39" t="s">
        <v>23</v>
      </c>
      <c r="B68" s="169" t="s">
        <v>98</v>
      </c>
      <c r="C68" s="170"/>
      <c r="D68" s="170"/>
      <c r="E68" s="170"/>
      <c r="F68" s="170"/>
      <c r="G68" s="171"/>
      <c r="H68" s="41">
        <f>ROUND(((1/12)*5%),4)</f>
        <v>4.1999999999999997E-3</v>
      </c>
      <c r="I68" s="54">
        <f t="shared" ref="I68:I72" si="3">ROUND(H68*$I$65,2)</f>
        <v>15.49</v>
      </c>
    </row>
    <row r="69" spans="1:9" ht="15.75" customHeight="1">
      <c r="A69" s="39" t="s">
        <v>25</v>
      </c>
      <c r="B69" s="169" t="s">
        <v>99</v>
      </c>
      <c r="C69" s="170"/>
      <c r="D69" s="170"/>
      <c r="E69" s="170"/>
      <c r="F69" s="170"/>
      <c r="G69" s="171"/>
      <c r="H69" s="41">
        <f>TRUNC(H68*H47,4)</f>
        <v>2.9999999999999997E-4</v>
      </c>
      <c r="I69" s="54">
        <f t="shared" si="3"/>
        <v>1.1100000000000001</v>
      </c>
    </row>
    <row r="70" spans="1:9" ht="15.75" customHeight="1">
      <c r="A70" s="39" t="s">
        <v>28</v>
      </c>
      <c r="B70" s="169" t="s">
        <v>100</v>
      </c>
      <c r="C70" s="170"/>
      <c r="D70" s="170"/>
      <c r="E70" s="170"/>
      <c r="F70" s="170"/>
      <c r="G70" s="171"/>
      <c r="H70" s="41">
        <f>ROUND(((7/30)/12)*95%,4)</f>
        <v>1.8499999999999999E-2</v>
      </c>
      <c r="I70" s="54">
        <f t="shared" si="3"/>
        <v>68.25</v>
      </c>
    </row>
    <row r="71" spans="1:9" ht="15.75" customHeight="1">
      <c r="A71" s="39" t="s">
        <v>31</v>
      </c>
      <c r="B71" s="193" t="s">
        <v>101</v>
      </c>
      <c r="C71" s="170"/>
      <c r="D71" s="170"/>
      <c r="E71" s="170"/>
      <c r="F71" s="170"/>
      <c r="G71" s="171"/>
      <c r="H71" s="41">
        <f>ROUND(H70*H48,4)</f>
        <v>7.4000000000000003E-3</v>
      </c>
      <c r="I71" s="54">
        <f t="shared" si="3"/>
        <v>27.3</v>
      </c>
    </row>
    <row r="72" spans="1:9" ht="15.75" customHeight="1">
      <c r="A72" s="39" t="s">
        <v>52</v>
      </c>
      <c r="B72" s="169" t="s">
        <v>102</v>
      </c>
      <c r="C72" s="170"/>
      <c r="D72" s="170"/>
      <c r="E72" s="170"/>
      <c r="F72" s="170"/>
      <c r="G72" s="171"/>
      <c r="H72" s="41">
        <v>0.04</v>
      </c>
      <c r="I72" s="54">
        <f t="shared" si="3"/>
        <v>147.57</v>
      </c>
    </row>
    <row r="73" spans="1:9" ht="15.75" customHeight="1">
      <c r="A73" s="172" t="s">
        <v>103</v>
      </c>
      <c r="B73" s="170"/>
      <c r="C73" s="170"/>
      <c r="D73" s="170"/>
      <c r="E73" s="170"/>
      <c r="F73" s="170"/>
      <c r="G73" s="171"/>
      <c r="H73" s="42">
        <f t="shared" ref="H73:I73" si="4">SUM(H68:H72)</f>
        <v>7.0400000000000004E-2</v>
      </c>
      <c r="I73" s="53">
        <f t="shared" si="4"/>
        <v>259.71999999999997</v>
      </c>
    </row>
    <row r="74" spans="1:9" ht="15.75" customHeight="1">
      <c r="A74" s="173" t="s">
        <v>104</v>
      </c>
      <c r="B74" s="174"/>
      <c r="C74" s="174"/>
      <c r="D74" s="174"/>
      <c r="E74" s="174"/>
      <c r="F74" s="174"/>
      <c r="G74" s="185" t="s">
        <v>63</v>
      </c>
      <c r="H74" s="170"/>
      <c r="I74" s="55">
        <f>I29</f>
        <v>1879.18</v>
      </c>
    </row>
    <row r="75" spans="1:9" ht="15.75" customHeight="1">
      <c r="A75" s="175"/>
      <c r="B75" s="176"/>
      <c r="C75" s="176"/>
      <c r="D75" s="176"/>
      <c r="E75" s="176"/>
      <c r="F75" s="177"/>
      <c r="G75" s="185" t="s">
        <v>95</v>
      </c>
      <c r="H75" s="170"/>
      <c r="I75" s="55">
        <f>I62</f>
        <v>1810.0900000000001</v>
      </c>
    </row>
    <row r="76" spans="1:9" ht="15.75" customHeight="1">
      <c r="A76" s="175"/>
      <c r="B76" s="176"/>
      <c r="C76" s="176"/>
      <c r="D76" s="176"/>
      <c r="E76" s="176"/>
      <c r="F76" s="177"/>
      <c r="G76" s="185" t="s">
        <v>105</v>
      </c>
      <c r="H76" s="170"/>
      <c r="I76" s="55">
        <f>I73</f>
        <v>259.71999999999997</v>
      </c>
    </row>
    <row r="77" spans="1:9" ht="15.75" customHeight="1">
      <c r="A77" s="175"/>
      <c r="B77" s="177"/>
      <c r="C77" s="177"/>
      <c r="D77" s="177"/>
      <c r="E77" s="177"/>
      <c r="F77" s="177"/>
      <c r="G77" s="186" t="s">
        <v>65</v>
      </c>
      <c r="H77" s="170"/>
      <c r="I77" s="56">
        <f>SUM(I74:I76)</f>
        <v>3948.9900000000002</v>
      </c>
    </row>
    <row r="78" spans="1:9" ht="15.75" customHeight="1">
      <c r="A78" s="172" t="s">
        <v>106</v>
      </c>
      <c r="B78" s="170"/>
      <c r="C78" s="170"/>
      <c r="D78" s="170"/>
      <c r="E78" s="170"/>
      <c r="F78" s="170"/>
      <c r="G78" s="170"/>
      <c r="H78" s="170"/>
      <c r="I78" s="171"/>
    </row>
    <row r="79" spans="1:9" ht="15.75" customHeight="1">
      <c r="A79" s="172" t="s">
        <v>107</v>
      </c>
      <c r="B79" s="170"/>
      <c r="C79" s="170"/>
      <c r="D79" s="170"/>
      <c r="E79" s="170"/>
      <c r="F79" s="170"/>
      <c r="G79" s="171"/>
      <c r="H79" s="38" t="s">
        <v>46</v>
      </c>
      <c r="I79" s="38" t="s">
        <v>47</v>
      </c>
    </row>
    <row r="80" spans="1:9" ht="15.75" customHeight="1">
      <c r="A80" s="39" t="s">
        <v>23</v>
      </c>
      <c r="B80" s="169" t="s">
        <v>108</v>
      </c>
      <c r="C80" s="170"/>
      <c r="D80" s="170"/>
      <c r="E80" s="170"/>
      <c r="F80" s="170"/>
      <c r="G80" s="171"/>
      <c r="H80" s="41">
        <f>ROUND(((1+1/3)/12)/12,4)</f>
        <v>9.2999999999999992E-3</v>
      </c>
      <c r="I80" s="54">
        <f t="shared" ref="I80:I85" si="5">ROUND(H80*$I$77,2)</f>
        <v>36.729999999999997</v>
      </c>
    </row>
    <row r="81" spans="1:9" ht="15.75" customHeight="1">
      <c r="A81" s="39" t="s">
        <v>25</v>
      </c>
      <c r="B81" s="169" t="s">
        <v>109</v>
      </c>
      <c r="C81" s="170"/>
      <c r="D81" s="170"/>
      <c r="E81" s="170"/>
      <c r="F81" s="170"/>
      <c r="G81" s="171"/>
      <c r="H81" s="41">
        <f>ROUND(2/30/12,4)</f>
        <v>5.5999999999999999E-3</v>
      </c>
      <c r="I81" s="54">
        <f t="shared" si="5"/>
        <v>22.11</v>
      </c>
    </row>
    <row r="82" spans="1:9" ht="15.75" customHeight="1">
      <c r="A82" s="39" t="s">
        <v>28</v>
      </c>
      <c r="B82" s="169" t="s">
        <v>110</v>
      </c>
      <c r="C82" s="170"/>
      <c r="D82" s="170"/>
      <c r="E82" s="170"/>
      <c r="F82" s="170"/>
      <c r="G82" s="171"/>
      <c r="H82" s="41">
        <f>ROUND(((5/30)/12)*2%,4)</f>
        <v>2.9999999999999997E-4</v>
      </c>
      <c r="I82" s="54">
        <f t="shared" si="5"/>
        <v>1.18</v>
      </c>
    </row>
    <row r="83" spans="1:9" ht="15.75" customHeight="1">
      <c r="A83" s="39" t="s">
        <v>31</v>
      </c>
      <c r="B83" s="169" t="s">
        <v>111</v>
      </c>
      <c r="C83" s="170"/>
      <c r="D83" s="170"/>
      <c r="E83" s="170"/>
      <c r="F83" s="170"/>
      <c r="G83" s="171"/>
      <c r="H83" s="41">
        <f>ROUND(((15/30)/12)*8%,4)</f>
        <v>3.3E-3</v>
      </c>
      <c r="I83" s="54">
        <f t="shared" si="5"/>
        <v>13.03</v>
      </c>
    </row>
    <row r="84" spans="1:9" ht="15.75" customHeight="1">
      <c r="A84" s="39" t="s">
        <v>52</v>
      </c>
      <c r="B84" s="169" t="s">
        <v>112</v>
      </c>
      <c r="C84" s="170"/>
      <c r="D84" s="170"/>
      <c r="E84" s="170"/>
      <c r="F84" s="170"/>
      <c r="G84" s="171"/>
      <c r="H84" s="41">
        <f>ROUND(((1+1/3)/12*4/12)*2%,4)</f>
        <v>6.9999999999999999E-4</v>
      </c>
      <c r="I84" s="54">
        <f t="shared" si="5"/>
        <v>2.76</v>
      </c>
    </row>
    <row r="85" spans="1:9" ht="15.75" customHeight="1">
      <c r="A85" s="45" t="s">
        <v>54</v>
      </c>
      <c r="B85" s="191" t="s">
        <v>113</v>
      </c>
      <c r="C85" s="170"/>
      <c r="D85" s="170"/>
      <c r="E85" s="170"/>
      <c r="F85" s="170"/>
      <c r="G85" s="171"/>
      <c r="H85" s="57">
        <v>0</v>
      </c>
      <c r="I85" s="54">
        <f t="shared" si="5"/>
        <v>0</v>
      </c>
    </row>
    <row r="86" spans="1:9" ht="15.75" customHeight="1">
      <c r="A86" s="172" t="s">
        <v>114</v>
      </c>
      <c r="B86" s="170"/>
      <c r="C86" s="170"/>
      <c r="D86" s="170"/>
      <c r="E86" s="170"/>
      <c r="F86" s="170"/>
      <c r="G86" s="171"/>
      <c r="H86" s="42">
        <f t="shared" ref="H86:I86" si="6">SUM(H80:H85)</f>
        <v>1.9199999999999998E-2</v>
      </c>
      <c r="I86" s="53">
        <f t="shared" si="6"/>
        <v>75.81</v>
      </c>
    </row>
    <row r="87" spans="1:9" ht="15.75" customHeight="1">
      <c r="A87" s="188"/>
      <c r="B87" s="170"/>
      <c r="C87" s="170"/>
      <c r="D87" s="170"/>
      <c r="E87" s="170"/>
      <c r="F87" s="170"/>
      <c r="G87" s="170"/>
      <c r="H87" s="170"/>
      <c r="I87" s="171"/>
    </row>
    <row r="88" spans="1:9" ht="15.75" customHeight="1">
      <c r="A88" s="190" t="s">
        <v>115</v>
      </c>
      <c r="B88" s="170"/>
      <c r="C88" s="170"/>
      <c r="D88" s="170"/>
      <c r="E88" s="170"/>
      <c r="F88" s="170"/>
      <c r="G88" s="171"/>
      <c r="H88" s="58" t="s">
        <v>46</v>
      </c>
      <c r="I88" s="58" t="s">
        <v>47</v>
      </c>
    </row>
    <row r="89" spans="1:9" ht="15.75" customHeight="1">
      <c r="A89" s="45" t="s">
        <v>23</v>
      </c>
      <c r="B89" s="191" t="s">
        <v>116</v>
      </c>
      <c r="C89" s="170"/>
      <c r="D89" s="170"/>
      <c r="E89" s="170"/>
      <c r="F89" s="170"/>
      <c r="G89" s="171"/>
      <c r="H89" s="57">
        <v>0</v>
      </c>
      <c r="I89" s="74">
        <f>I29*H89</f>
        <v>0</v>
      </c>
    </row>
    <row r="90" spans="1:9" ht="15.75" customHeight="1">
      <c r="A90" s="190" t="s">
        <v>117</v>
      </c>
      <c r="B90" s="170"/>
      <c r="C90" s="170"/>
      <c r="D90" s="170"/>
      <c r="E90" s="170"/>
      <c r="F90" s="170"/>
      <c r="G90" s="171"/>
      <c r="H90" s="59">
        <f t="shared" ref="H90:I90" si="7">H89</f>
        <v>0</v>
      </c>
      <c r="I90" s="75">
        <f t="shared" si="7"/>
        <v>0</v>
      </c>
    </row>
    <row r="91" spans="1:9" ht="15.75" customHeight="1">
      <c r="A91" s="188"/>
      <c r="B91" s="170"/>
      <c r="C91" s="170"/>
      <c r="D91" s="170"/>
      <c r="E91" s="170"/>
      <c r="F91" s="170"/>
      <c r="G91" s="170"/>
      <c r="H91" s="170"/>
      <c r="I91" s="171"/>
    </row>
    <row r="92" spans="1:9" ht="15.75" customHeight="1">
      <c r="A92" s="172" t="s">
        <v>118</v>
      </c>
      <c r="B92" s="170"/>
      <c r="C92" s="170"/>
      <c r="D92" s="170"/>
      <c r="E92" s="170"/>
      <c r="F92" s="170"/>
      <c r="G92" s="170"/>
      <c r="H92" s="170"/>
      <c r="I92" s="171"/>
    </row>
    <row r="93" spans="1:9" ht="15.75" customHeight="1">
      <c r="A93" s="172" t="s">
        <v>119</v>
      </c>
      <c r="B93" s="170"/>
      <c r="C93" s="170"/>
      <c r="D93" s="170"/>
      <c r="E93" s="170"/>
      <c r="F93" s="170"/>
      <c r="G93" s="170"/>
      <c r="H93" s="171"/>
      <c r="I93" s="38" t="s">
        <v>47</v>
      </c>
    </row>
    <row r="94" spans="1:9" ht="15.75" customHeight="1">
      <c r="A94" s="39" t="s">
        <v>120</v>
      </c>
      <c r="B94" s="192" t="s">
        <v>121</v>
      </c>
      <c r="C94" s="170"/>
      <c r="D94" s="170"/>
      <c r="E94" s="170"/>
      <c r="F94" s="170"/>
      <c r="G94" s="170"/>
      <c r="H94" s="171"/>
      <c r="I94" s="54">
        <f>I86</f>
        <v>75.81</v>
      </c>
    </row>
    <row r="95" spans="1:9" ht="15.75" customHeight="1">
      <c r="A95" s="45" t="s">
        <v>122</v>
      </c>
      <c r="B95" s="187" t="s">
        <v>123</v>
      </c>
      <c r="C95" s="170"/>
      <c r="D95" s="170"/>
      <c r="E95" s="170"/>
      <c r="F95" s="170"/>
      <c r="G95" s="170"/>
      <c r="H95" s="171"/>
      <c r="I95" s="74">
        <f>I90</f>
        <v>0</v>
      </c>
    </row>
    <row r="96" spans="1:9" ht="15.75" customHeight="1">
      <c r="A96" s="172" t="s">
        <v>124</v>
      </c>
      <c r="B96" s="170"/>
      <c r="C96" s="170"/>
      <c r="D96" s="170"/>
      <c r="E96" s="170"/>
      <c r="F96" s="170"/>
      <c r="G96" s="170"/>
      <c r="H96" s="171"/>
      <c r="I96" s="53">
        <f>SUM(I94:I95)</f>
        <v>75.81</v>
      </c>
    </row>
    <row r="97" spans="1:9" ht="15.75" customHeight="1">
      <c r="A97" s="188"/>
      <c r="B97" s="170"/>
      <c r="C97" s="170"/>
      <c r="D97" s="170"/>
      <c r="E97" s="170"/>
      <c r="F97" s="170"/>
      <c r="G97" s="170"/>
      <c r="H97" s="170"/>
      <c r="I97" s="171"/>
    </row>
    <row r="98" spans="1:9" ht="15.75" customHeight="1">
      <c r="A98" s="172" t="s">
        <v>125</v>
      </c>
      <c r="B98" s="170"/>
      <c r="C98" s="170"/>
      <c r="D98" s="170"/>
      <c r="E98" s="170"/>
      <c r="F98" s="170"/>
      <c r="G98" s="170"/>
      <c r="H98" s="170"/>
      <c r="I98" s="171"/>
    </row>
    <row r="99" spans="1:9" ht="15.75" customHeight="1">
      <c r="A99" s="38">
        <v>5</v>
      </c>
      <c r="B99" s="172" t="s">
        <v>126</v>
      </c>
      <c r="C99" s="170"/>
      <c r="D99" s="170"/>
      <c r="E99" s="170"/>
      <c r="F99" s="170"/>
      <c r="G99" s="171"/>
      <c r="H99" s="38"/>
      <c r="I99" s="38" t="s">
        <v>47</v>
      </c>
    </row>
    <row r="100" spans="1:9" ht="15.75" customHeight="1">
      <c r="A100" s="60" t="s">
        <v>23</v>
      </c>
      <c r="B100" s="189" t="s">
        <v>127</v>
      </c>
      <c r="C100" s="170"/>
      <c r="D100" s="170"/>
      <c r="E100" s="170"/>
      <c r="F100" s="170"/>
      <c r="G100" s="171"/>
      <c r="H100" s="61" t="s">
        <v>81</v>
      </c>
      <c r="I100" s="54">
        <v>0</v>
      </c>
    </row>
    <row r="101" spans="1:9" ht="15.75" customHeight="1">
      <c r="A101" s="60" t="s">
        <v>25</v>
      </c>
      <c r="B101" s="189" t="s">
        <v>128</v>
      </c>
      <c r="C101" s="170"/>
      <c r="D101" s="170"/>
      <c r="E101" s="170"/>
      <c r="F101" s="170"/>
      <c r="G101" s="171"/>
      <c r="H101" s="61" t="s">
        <v>81</v>
      </c>
      <c r="I101" s="54">
        <v>0</v>
      </c>
    </row>
    <row r="102" spans="1:9" ht="15.75" customHeight="1">
      <c r="A102" s="60" t="s">
        <v>28</v>
      </c>
      <c r="B102" s="189" t="s">
        <v>129</v>
      </c>
      <c r="C102" s="170"/>
      <c r="D102" s="170"/>
      <c r="E102" s="170"/>
      <c r="F102" s="170"/>
      <c r="G102" s="171"/>
      <c r="H102" s="61" t="s">
        <v>81</v>
      </c>
      <c r="I102" s="54">
        <f>UNIFORMES!F14</f>
        <v>108.075</v>
      </c>
    </row>
    <row r="103" spans="1:9" ht="15.75" customHeight="1">
      <c r="A103" s="60" t="s">
        <v>31</v>
      </c>
      <c r="B103" s="189" t="s">
        <v>130</v>
      </c>
      <c r="C103" s="170"/>
      <c r="D103" s="170"/>
      <c r="E103" s="170"/>
      <c r="F103" s="170"/>
      <c r="G103" s="171"/>
      <c r="H103" s="62" t="s">
        <v>81</v>
      </c>
      <c r="I103" s="54">
        <v>0</v>
      </c>
    </row>
    <row r="104" spans="1:9" ht="15.75" customHeight="1">
      <c r="A104" s="172" t="s">
        <v>131</v>
      </c>
      <c r="B104" s="170"/>
      <c r="C104" s="170"/>
      <c r="D104" s="170"/>
      <c r="E104" s="170"/>
      <c r="F104" s="170"/>
      <c r="G104" s="171"/>
      <c r="H104" s="42" t="s">
        <v>81</v>
      </c>
      <c r="I104" s="53">
        <f>SUM(I100:I103)</f>
        <v>108.075</v>
      </c>
    </row>
    <row r="105" spans="1:9" ht="15.75" customHeight="1">
      <c r="A105" s="173" t="s">
        <v>132</v>
      </c>
      <c r="B105" s="174"/>
      <c r="C105" s="174"/>
      <c r="D105" s="174"/>
      <c r="E105" s="174"/>
      <c r="F105" s="174"/>
      <c r="G105" s="185" t="s">
        <v>63</v>
      </c>
      <c r="H105" s="170"/>
      <c r="I105" s="55">
        <f>I29</f>
        <v>1879.18</v>
      </c>
    </row>
    <row r="106" spans="1:9" ht="15.75" customHeight="1">
      <c r="A106" s="175"/>
      <c r="B106" s="176"/>
      <c r="C106" s="176"/>
      <c r="D106" s="176"/>
      <c r="E106" s="176"/>
      <c r="F106" s="177"/>
      <c r="G106" s="185" t="s">
        <v>95</v>
      </c>
      <c r="H106" s="170"/>
      <c r="I106" s="55">
        <f>I62</f>
        <v>1810.0900000000001</v>
      </c>
    </row>
    <row r="107" spans="1:9" ht="15.75" customHeight="1">
      <c r="A107" s="175"/>
      <c r="B107" s="176"/>
      <c r="C107" s="176"/>
      <c r="D107" s="176"/>
      <c r="E107" s="176"/>
      <c r="F107" s="177"/>
      <c r="G107" s="185" t="s">
        <v>105</v>
      </c>
      <c r="H107" s="170"/>
      <c r="I107" s="55">
        <f>I73</f>
        <v>259.71999999999997</v>
      </c>
    </row>
    <row r="108" spans="1:9" ht="15.75" customHeight="1">
      <c r="A108" s="175"/>
      <c r="B108" s="176"/>
      <c r="C108" s="176"/>
      <c r="D108" s="176"/>
      <c r="E108" s="176"/>
      <c r="F108" s="177"/>
      <c r="G108" s="185" t="s">
        <v>133</v>
      </c>
      <c r="H108" s="170"/>
      <c r="I108" s="55">
        <f>I96</f>
        <v>75.81</v>
      </c>
    </row>
    <row r="109" spans="1:9" ht="15.75" customHeight="1">
      <c r="A109" s="175"/>
      <c r="B109" s="176"/>
      <c r="C109" s="176"/>
      <c r="D109" s="176"/>
      <c r="E109" s="176"/>
      <c r="F109" s="177"/>
      <c r="G109" s="185" t="s">
        <v>134</v>
      </c>
      <c r="H109" s="170"/>
      <c r="I109" s="55">
        <f>I104</f>
        <v>108.075</v>
      </c>
    </row>
    <row r="110" spans="1:9" ht="15.75" customHeight="1">
      <c r="A110" s="175"/>
      <c r="B110" s="177"/>
      <c r="C110" s="177"/>
      <c r="D110" s="177"/>
      <c r="E110" s="177"/>
      <c r="F110" s="177"/>
      <c r="G110" s="186" t="s">
        <v>65</v>
      </c>
      <c r="H110" s="170"/>
      <c r="I110" s="56">
        <f>SUM(I105:I109)</f>
        <v>4132.875</v>
      </c>
    </row>
    <row r="111" spans="1:9" ht="15.75" customHeight="1">
      <c r="A111" s="172" t="s">
        <v>135</v>
      </c>
      <c r="B111" s="170"/>
      <c r="C111" s="170"/>
      <c r="D111" s="170"/>
      <c r="E111" s="170"/>
      <c r="F111" s="170"/>
      <c r="G111" s="170"/>
      <c r="H111" s="170"/>
      <c r="I111" s="171"/>
    </row>
    <row r="112" spans="1:9" ht="15.75" customHeight="1">
      <c r="A112" s="38">
        <v>6</v>
      </c>
      <c r="B112" s="172" t="s">
        <v>136</v>
      </c>
      <c r="C112" s="170"/>
      <c r="D112" s="170"/>
      <c r="E112" s="170"/>
      <c r="F112" s="170"/>
      <c r="G112" s="171"/>
      <c r="H112" s="38" t="s">
        <v>46</v>
      </c>
      <c r="I112" s="38" t="s">
        <v>47</v>
      </c>
    </row>
    <row r="113" spans="1:9" ht="15.75" customHeight="1">
      <c r="A113" s="39" t="s">
        <v>23</v>
      </c>
      <c r="B113" s="169" t="s">
        <v>137</v>
      </c>
      <c r="C113" s="170"/>
      <c r="D113" s="170"/>
      <c r="E113" s="170"/>
      <c r="F113" s="170"/>
      <c r="G113" s="171"/>
      <c r="H113" s="63">
        <v>0.05</v>
      </c>
      <c r="I113" s="54">
        <f>ROUND(H113*I110,2)</f>
        <v>206.64</v>
      </c>
    </row>
    <row r="114" spans="1:9" ht="15.75" customHeight="1">
      <c r="A114" s="39" t="s">
        <v>25</v>
      </c>
      <c r="B114" s="169" t="s">
        <v>138</v>
      </c>
      <c r="C114" s="170"/>
      <c r="D114" s="170"/>
      <c r="E114" s="170"/>
      <c r="F114" s="170"/>
      <c r="G114" s="171"/>
      <c r="H114" s="63">
        <v>0.1</v>
      </c>
      <c r="I114" s="54">
        <f>ROUND(H114*(I110+I113),2)</f>
        <v>433.95</v>
      </c>
    </row>
    <row r="115" spans="1:9" ht="15.75" customHeight="1">
      <c r="A115" s="39" t="s">
        <v>28</v>
      </c>
      <c r="B115" s="182" t="s">
        <v>139</v>
      </c>
      <c r="C115" s="170"/>
      <c r="D115" s="170"/>
      <c r="E115" s="170"/>
      <c r="F115" s="170"/>
      <c r="G115" s="171"/>
      <c r="H115" s="41"/>
      <c r="I115" s="76"/>
    </row>
    <row r="116" spans="1:9" ht="15.75" customHeight="1">
      <c r="A116" s="39" t="s">
        <v>140</v>
      </c>
      <c r="B116" s="169" t="s">
        <v>141</v>
      </c>
      <c r="C116" s="170"/>
      <c r="D116" s="170"/>
      <c r="E116" s="170"/>
      <c r="F116" s="170"/>
      <c r="G116" s="171"/>
      <c r="H116" s="63">
        <v>1.6500000000000001E-2</v>
      </c>
      <c r="I116" s="54">
        <f t="shared" ref="I116:I118" si="8">ROUND($I$126*H116,2)</f>
        <v>91.85</v>
      </c>
    </row>
    <row r="117" spans="1:9" ht="15.75" customHeight="1">
      <c r="A117" s="39" t="s">
        <v>142</v>
      </c>
      <c r="B117" s="169" t="s">
        <v>143</v>
      </c>
      <c r="C117" s="170"/>
      <c r="D117" s="170"/>
      <c r="E117" s="170"/>
      <c r="F117" s="170"/>
      <c r="G117" s="171"/>
      <c r="H117" s="64">
        <v>7.5999999999999998E-2</v>
      </c>
      <c r="I117" s="54">
        <f t="shared" si="8"/>
        <v>423.07</v>
      </c>
    </row>
    <row r="118" spans="1:9" ht="15.75" customHeight="1">
      <c r="A118" s="39" t="s">
        <v>144</v>
      </c>
      <c r="B118" s="169" t="s">
        <v>145</v>
      </c>
      <c r="C118" s="170"/>
      <c r="D118" s="170"/>
      <c r="E118" s="170"/>
      <c r="F118" s="170"/>
      <c r="G118" s="171"/>
      <c r="H118" s="65">
        <v>0.05</v>
      </c>
      <c r="I118" s="54">
        <f t="shared" si="8"/>
        <v>278.33999999999997</v>
      </c>
    </row>
    <row r="119" spans="1:9" ht="15.75" customHeight="1">
      <c r="A119" s="172" t="s">
        <v>146</v>
      </c>
      <c r="B119" s="170"/>
      <c r="C119" s="170"/>
      <c r="D119" s="170"/>
      <c r="E119" s="170"/>
      <c r="F119" s="170"/>
      <c r="G119" s="171"/>
      <c r="H119" s="66">
        <f t="shared" ref="H119:I119" si="9">SUM(H113:H118)</f>
        <v>0.29250000000000004</v>
      </c>
      <c r="I119" s="53">
        <f t="shared" si="9"/>
        <v>1433.85</v>
      </c>
    </row>
    <row r="120" spans="1:9" ht="15.75" customHeight="1">
      <c r="A120" s="197"/>
      <c r="B120" s="176"/>
      <c r="C120" s="176"/>
      <c r="D120" s="176"/>
      <c r="E120" s="176"/>
      <c r="F120" s="176"/>
      <c r="G120" s="176"/>
      <c r="H120" s="176"/>
      <c r="I120" s="184"/>
    </row>
    <row r="121" spans="1:9" ht="15.75" customHeight="1">
      <c r="A121" s="67" t="s">
        <v>147</v>
      </c>
      <c r="B121" s="181" t="s">
        <v>148</v>
      </c>
      <c r="C121" s="176"/>
      <c r="D121" s="176"/>
      <c r="E121" s="176"/>
      <c r="F121" s="176"/>
      <c r="G121" s="176"/>
      <c r="H121" s="69">
        <f>SUM(H116+H117+H118)</f>
        <v>0.14250000000000002</v>
      </c>
      <c r="I121" s="77"/>
    </row>
    <row r="122" spans="1:9" ht="15.75" customHeight="1">
      <c r="A122" s="67"/>
      <c r="B122" s="181">
        <v>100</v>
      </c>
      <c r="C122" s="176"/>
      <c r="D122" s="176"/>
      <c r="E122" s="176"/>
      <c r="F122" s="176"/>
      <c r="G122" s="176"/>
      <c r="H122" s="69"/>
      <c r="I122" s="77"/>
    </row>
    <row r="123" spans="1:9" ht="15.75" customHeight="1">
      <c r="A123" s="70"/>
      <c r="B123" s="71"/>
      <c r="C123" s="71"/>
      <c r="D123" s="71"/>
      <c r="E123" s="71"/>
      <c r="F123" s="71"/>
      <c r="G123" s="71"/>
      <c r="H123" s="71"/>
      <c r="I123" s="78"/>
    </row>
    <row r="124" spans="1:9" ht="15.75" customHeight="1">
      <c r="A124" s="67" t="s">
        <v>149</v>
      </c>
      <c r="B124" s="181" t="s">
        <v>150</v>
      </c>
      <c r="C124" s="176"/>
      <c r="D124" s="176"/>
      <c r="E124" s="176"/>
      <c r="F124" s="176"/>
      <c r="G124" s="176"/>
      <c r="H124" s="69"/>
      <c r="I124" s="77">
        <f>I110+I113+I114</f>
        <v>4773.4650000000001</v>
      </c>
    </row>
    <row r="125" spans="1:9" ht="15.75" customHeight="1">
      <c r="A125" s="72"/>
      <c r="B125" s="73"/>
      <c r="C125" s="73"/>
      <c r="D125" s="73"/>
      <c r="E125" s="73"/>
      <c r="F125" s="73"/>
      <c r="G125" s="73"/>
      <c r="H125" s="73"/>
      <c r="I125" s="79"/>
    </row>
    <row r="126" spans="1:9" ht="15.75" customHeight="1">
      <c r="A126" s="67" t="s">
        <v>151</v>
      </c>
      <c r="B126" s="181" t="s">
        <v>152</v>
      </c>
      <c r="C126" s="176"/>
      <c r="D126" s="176"/>
      <c r="E126" s="176"/>
      <c r="F126" s="176"/>
      <c r="G126" s="176"/>
      <c r="H126" s="69"/>
      <c r="I126" s="77">
        <f>ROUND(I124/(1-H121),2)</f>
        <v>5566.72</v>
      </c>
    </row>
    <row r="127" spans="1:9" ht="15.75" customHeight="1">
      <c r="A127" s="67"/>
      <c r="B127" s="68"/>
      <c r="C127" s="68"/>
      <c r="D127" s="68"/>
      <c r="E127" s="68"/>
      <c r="F127" s="68"/>
      <c r="G127" s="68"/>
      <c r="H127" s="69"/>
      <c r="I127" s="77"/>
    </row>
    <row r="128" spans="1:9" ht="15.75" customHeight="1">
      <c r="A128" s="67"/>
      <c r="B128" s="181" t="s">
        <v>153</v>
      </c>
      <c r="C128" s="176"/>
      <c r="D128" s="176"/>
      <c r="E128" s="176"/>
      <c r="F128" s="176"/>
      <c r="G128" s="176"/>
      <c r="H128" s="69"/>
      <c r="I128" s="77">
        <f>I126-I124</f>
        <v>793.25500000000011</v>
      </c>
    </row>
    <row r="129" spans="1:26" ht="15.75" customHeight="1">
      <c r="A129" s="35"/>
      <c r="B129" s="80"/>
      <c r="C129" s="80"/>
      <c r="D129" s="80"/>
      <c r="E129" s="80"/>
      <c r="F129" s="80"/>
      <c r="G129" s="80"/>
      <c r="H129" s="80"/>
      <c r="I129" s="83"/>
    </row>
    <row r="130" spans="1:26" ht="15.75" customHeight="1">
      <c r="A130" s="172" t="s">
        <v>154</v>
      </c>
      <c r="B130" s="170"/>
      <c r="C130" s="170"/>
      <c r="D130" s="170"/>
      <c r="E130" s="170"/>
      <c r="F130" s="170"/>
      <c r="G130" s="170"/>
      <c r="H130" s="170"/>
      <c r="I130" s="171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</row>
    <row r="131" spans="1:26" ht="15.75" customHeight="1">
      <c r="A131" s="172" t="s">
        <v>155</v>
      </c>
      <c r="B131" s="170"/>
      <c r="C131" s="170"/>
      <c r="D131" s="170"/>
      <c r="E131" s="170"/>
      <c r="F131" s="170"/>
      <c r="G131" s="170"/>
      <c r="H131" s="171"/>
      <c r="I131" s="38" t="s">
        <v>47</v>
      </c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</row>
    <row r="132" spans="1:26" ht="15.75" customHeight="1">
      <c r="A132" s="34" t="s">
        <v>23</v>
      </c>
      <c r="B132" s="169" t="str">
        <f>A21</f>
        <v>MÓDULO 1 - COMPOSIÇÃO DA REMUNERAÇÃO</v>
      </c>
      <c r="C132" s="170"/>
      <c r="D132" s="170"/>
      <c r="E132" s="170"/>
      <c r="F132" s="170"/>
      <c r="G132" s="170"/>
      <c r="H132" s="171"/>
      <c r="I132" s="87">
        <f>I29</f>
        <v>1879.18</v>
      </c>
    </row>
    <row r="133" spans="1:26" ht="15.75" customHeight="1">
      <c r="A133" s="34" t="s">
        <v>25</v>
      </c>
      <c r="B133" s="169" t="str">
        <f>A31</f>
        <v>MÓDULO 2 – ENCARGOS E BENEFÍCIOS ANUAIS, MENSAIS E DIÁRIOS</v>
      </c>
      <c r="C133" s="170"/>
      <c r="D133" s="170"/>
      <c r="E133" s="170"/>
      <c r="F133" s="170"/>
      <c r="G133" s="170"/>
      <c r="H133" s="171"/>
      <c r="I133" s="87">
        <f>I62</f>
        <v>1810.0900000000001</v>
      </c>
    </row>
    <row r="134" spans="1:26" ht="15.75" customHeight="1">
      <c r="A134" s="34" t="s">
        <v>28</v>
      </c>
      <c r="B134" s="169" t="str">
        <f>A66</f>
        <v>MÓDULO 3 – PROVISÃO PARA RESCISÃO</v>
      </c>
      <c r="C134" s="170"/>
      <c r="D134" s="170"/>
      <c r="E134" s="170"/>
      <c r="F134" s="170"/>
      <c r="G134" s="170"/>
      <c r="H134" s="171"/>
      <c r="I134" s="87">
        <f>I73</f>
        <v>259.71999999999997</v>
      </c>
    </row>
    <row r="135" spans="1:26" ht="15.75" customHeight="1">
      <c r="A135" s="34" t="s">
        <v>31</v>
      </c>
      <c r="B135" s="169" t="str">
        <f>A78</f>
        <v>MÓDULO 4 – CUSTO DE REPOSIÇÃO DO PROFISSIONAL AUSENTE</v>
      </c>
      <c r="C135" s="170"/>
      <c r="D135" s="170"/>
      <c r="E135" s="170"/>
      <c r="F135" s="170"/>
      <c r="G135" s="170"/>
      <c r="H135" s="171"/>
      <c r="I135" s="87">
        <f>I96</f>
        <v>75.81</v>
      </c>
    </row>
    <row r="136" spans="1:26" ht="15.75" customHeight="1">
      <c r="A136" s="34" t="s">
        <v>52</v>
      </c>
      <c r="B136" s="169" t="str">
        <f>A98</f>
        <v>MÓDULO 5 – INSUMOS DIVERSOS</v>
      </c>
      <c r="C136" s="170"/>
      <c r="D136" s="170"/>
      <c r="E136" s="170"/>
      <c r="F136" s="170"/>
      <c r="G136" s="170"/>
      <c r="H136" s="171"/>
      <c r="I136" s="87">
        <f>I104</f>
        <v>108.075</v>
      </c>
    </row>
    <row r="137" spans="1:26" ht="15.75" customHeight="1">
      <c r="A137" s="172" t="s">
        <v>156</v>
      </c>
      <c r="B137" s="170"/>
      <c r="C137" s="170"/>
      <c r="D137" s="170"/>
      <c r="E137" s="170"/>
      <c r="F137" s="170"/>
      <c r="G137" s="170"/>
      <c r="H137" s="171"/>
      <c r="I137" s="53">
        <f>SUM(I132:I136)</f>
        <v>4132.875</v>
      </c>
    </row>
    <row r="138" spans="1:26" ht="15.75" customHeight="1">
      <c r="A138" s="34" t="s">
        <v>54</v>
      </c>
      <c r="B138" s="169" t="str">
        <f>A111</f>
        <v>MÓDULO 6 – CUSTOS INDIRETOS, TRIBUTOS E LUCRO</v>
      </c>
      <c r="C138" s="170"/>
      <c r="D138" s="170"/>
      <c r="E138" s="170"/>
      <c r="F138" s="170"/>
      <c r="G138" s="170"/>
      <c r="H138" s="171"/>
      <c r="I138" s="87">
        <f>I119</f>
        <v>1433.85</v>
      </c>
    </row>
    <row r="139" spans="1:26" ht="15.75" customHeight="1">
      <c r="A139" s="172" t="s">
        <v>157</v>
      </c>
      <c r="B139" s="170"/>
      <c r="C139" s="170"/>
      <c r="D139" s="170"/>
      <c r="E139" s="170"/>
      <c r="F139" s="170"/>
      <c r="G139" s="170"/>
      <c r="H139" s="171"/>
      <c r="I139" s="53">
        <f>SUM(I137:I138)</f>
        <v>5566.7250000000004</v>
      </c>
    </row>
    <row r="140" spans="1:26" ht="15.75" customHeight="1">
      <c r="A140" s="84"/>
      <c r="B140" s="84"/>
      <c r="C140" s="84"/>
      <c r="D140" s="84"/>
      <c r="E140" s="85"/>
      <c r="F140" s="85"/>
      <c r="G140" s="85"/>
      <c r="H140" s="86"/>
      <c r="I140" s="84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</row>
    <row r="141" spans="1:26" ht="15.75" customHeight="1"/>
    <row r="142" spans="1:26" ht="15.75" customHeight="1"/>
    <row r="143" spans="1:26" ht="15.75" customHeight="1"/>
    <row r="144" spans="1:26" ht="15.75" customHeight="1"/>
    <row r="145" spans="5:5" ht="15.75" customHeight="1"/>
    <row r="146" spans="5:5" ht="15.75" customHeight="1"/>
    <row r="147" spans="5:5" ht="15.75" customHeight="1">
      <c r="E147" s="86"/>
    </row>
    <row r="148" spans="5:5" ht="15.75" customHeight="1"/>
    <row r="149" spans="5:5" ht="15.75" customHeight="1"/>
    <row r="150" spans="5:5" ht="15.75" customHeight="1"/>
    <row r="151" spans="5:5" ht="15.75" customHeight="1"/>
    <row r="152" spans="5:5" ht="15.75" customHeight="1"/>
    <row r="153" spans="5:5" ht="15.75" customHeight="1"/>
    <row r="154" spans="5:5" ht="15.75" customHeight="1"/>
    <row r="155" spans="5:5" ht="15.75" customHeight="1"/>
    <row r="156" spans="5:5" ht="15.75" customHeight="1"/>
    <row r="157" spans="5:5" ht="15.75" customHeight="1"/>
    <row r="158" spans="5:5" ht="15.75" customHeight="1"/>
    <row r="159" spans="5:5" ht="15.75" customHeight="1"/>
    <row r="160" spans="5:5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44">
    <mergeCell ref="A1:I1"/>
    <mergeCell ref="A2:I2"/>
    <mergeCell ref="A3:G3"/>
    <mergeCell ref="H3:I3"/>
    <mergeCell ref="A4:I4"/>
    <mergeCell ref="A5:I5"/>
    <mergeCell ref="B6:H6"/>
    <mergeCell ref="B7:H7"/>
    <mergeCell ref="B8:H8"/>
    <mergeCell ref="B9:H9"/>
    <mergeCell ref="A10:I10"/>
    <mergeCell ref="A11:I11"/>
    <mergeCell ref="A12:B12"/>
    <mergeCell ref="C12:D12"/>
    <mergeCell ref="E12:I12"/>
    <mergeCell ref="A13:B13"/>
    <mergeCell ref="C13:D13"/>
    <mergeCell ref="E13:I13"/>
    <mergeCell ref="A14:I14"/>
    <mergeCell ref="B15:H15"/>
    <mergeCell ref="B16:H16"/>
    <mergeCell ref="B17:H17"/>
    <mergeCell ref="B18:H18"/>
    <mergeCell ref="B19:H19"/>
    <mergeCell ref="A20:I20"/>
    <mergeCell ref="A21:I21"/>
    <mergeCell ref="B22:G22"/>
    <mergeCell ref="B23:G23"/>
    <mergeCell ref="B24:G24"/>
    <mergeCell ref="B25:G25"/>
    <mergeCell ref="B26:G26"/>
    <mergeCell ref="B27:G27"/>
    <mergeCell ref="B28:G28"/>
    <mergeCell ref="A29:H29"/>
    <mergeCell ref="A30:I30"/>
    <mergeCell ref="A31:I31"/>
    <mergeCell ref="A32:G32"/>
    <mergeCell ref="B33:G33"/>
    <mergeCell ref="B34:G34"/>
    <mergeCell ref="A35:G35"/>
    <mergeCell ref="G36:H36"/>
    <mergeCell ref="G37:H37"/>
    <mergeCell ref="G38:H38"/>
    <mergeCell ref="A39:G39"/>
    <mergeCell ref="B40:G40"/>
    <mergeCell ref="B41:G41"/>
    <mergeCell ref="B42:G42"/>
    <mergeCell ref="B43:G43"/>
    <mergeCell ref="B44:G44"/>
    <mergeCell ref="B45:G45"/>
    <mergeCell ref="B46:G46"/>
    <mergeCell ref="B47:G47"/>
    <mergeCell ref="A48:G48"/>
    <mergeCell ref="A49:I49"/>
    <mergeCell ref="A50:G50"/>
    <mergeCell ref="B51:G51"/>
    <mergeCell ref="B52:G52"/>
    <mergeCell ref="B53:G53"/>
    <mergeCell ref="B54:G54"/>
    <mergeCell ref="A55:H55"/>
    <mergeCell ref="A56:I56"/>
    <mergeCell ref="A57:I57"/>
    <mergeCell ref="A58:H58"/>
    <mergeCell ref="B59:H59"/>
    <mergeCell ref="B60:H60"/>
    <mergeCell ref="B61:H61"/>
    <mergeCell ref="A62:H62"/>
    <mergeCell ref="G63:H63"/>
    <mergeCell ref="G64:H64"/>
    <mergeCell ref="G65:H65"/>
    <mergeCell ref="A66:I66"/>
    <mergeCell ref="B67:G67"/>
    <mergeCell ref="B68:G68"/>
    <mergeCell ref="B69:G69"/>
    <mergeCell ref="B70:G70"/>
    <mergeCell ref="B71:G71"/>
    <mergeCell ref="B72:G72"/>
    <mergeCell ref="A73:G73"/>
    <mergeCell ref="G74:H74"/>
    <mergeCell ref="G75:H75"/>
    <mergeCell ref="G76:H76"/>
    <mergeCell ref="G77:H77"/>
    <mergeCell ref="A78:I78"/>
    <mergeCell ref="A79:G79"/>
    <mergeCell ref="B80:G80"/>
    <mergeCell ref="B81:G81"/>
    <mergeCell ref="B82:G82"/>
    <mergeCell ref="B83:G83"/>
    <mergeCell ref="B84:G84"/>
    <mergeCell ref="B85:G85"/>
    <mergeCell ref="A86:G86"/>
    <mergeCell ref="A87:I87"/>
    <mergeCell ref="A88:G88"/>
    <mergeCell ref="B89:G89"/>
    <mergeCell ref="A90:G90"/>
    <mergeCell ref="A91:I91"/>
    <mergeCell ref="A92:I92"/>
    <mergeCell ref="A93:H93"/>
    <mergeCell ref="B94:H94"/>
    <mergeCell ref="B95:H95"/>
    <mergeCell ref="A96:H96"/>
    <mergeCell ref="A97:I97"/>
    <mergeCell ref="A98:I98"/>
    <mergeCell ref="B99:G99"/>
    <mergeCell ref="B100:G100"/>
    <mergeCell ref="B101:G101"/>
    <mergeCell ref="B102:G102"/>
    <mergeCell ref="B103:G103"/>
    <mergeCell ref="A119:G119"/>
    <mergeCell ref="A120:I120"/>
    <mergeCell ref="B121:G121"/>
    <mergeCell ref="A104:G104"/>
    <mergeCell ref="G105:H105"/>
    <mergeCell ref="G106:H106"/>
    <mergeCell ref="G107:H107"/>
    <mergeCell ref="G108:H108"/>
    <mergeCell ref="G109:H109"/>
    <mergeCell ref="G110:H110"/>
    <mergeCell ref="A111:I111"/>
    <mergeCell ref="B112:G112"/>
    <mergeCell ref="B135:H135"/>
    <mergeCell ref="B136:H136"/>
    <mergeCell ref="A137:H137"/>
    <mergeCell ref="B138:H138"/>
    <mergeCell ref="A139:H139"/>
    <mergeCell ref="A36:F38"/>
    <mergeCell ref="A63:F65"/>
    <mergeCell ref="A74:F77"/>
    <mergeCell ref="A105:F110"/>
    <mergeCell ref="B122:G122"/>
    <mergeCell ref="B124:G124"/>
    <mergeCell ref="B126:G126"/>
    <mergeCell ref="B128:G128"/>
    <mergeCell ref="A130:I130"/>
    <mergeCell ref="A131:H131"/>
    <mergeCell ref="B132:H132"/>
    <mergeCell ref="B133:H133"/>
    <mergeCell ref="B134:H134"/>
    <mergeCell ref="B113:G113"/>
    <mergeCell ref="B114:G114"/>
    <mergeCell ref="B115:G115"/>
    <mergeCell ref="B116:G116"/>
    <mergeCell ref="B117:G117"/>
    <mergeCell ref="B118:G118"/>
  </mergeCells>
  <pageMargins left="0.31496062992126" right="0.31496062992126" top="0.31496062992126" bottom="0.31496062992126" header="0" footer="0"/>
  <pageSetup paperSize="9" scale="7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995"/>
  <sheetViews>
    <sheetView view="pageBreakPreview" topLeftCell="C1" workbookViewId="0">
      <selection activeCell="I18" sqref="I18"/>
    </sheetView>
  </sheetViews>
  <sheetFormatPr defaultColWidth="14.42578125" defaultRowHeight="15" customHeight="1"/>
  <cols>
    <col min="1" max="1" width="7.42578125" customWidth="1"/>
    <col min="2" max="2" width="12.28515625" customWidth="1"/>
    <col min="3" max="3" width="14.28515625" customWidth="1"/>
    <col min="4" max="4" width="11.85546875" customWidth="1"/>
    <col min="5" max="5" width="12.42578125" customWidth="1"/>
    <col min="6" max="6" width="13.42578125" customWidth="1"/>
    <col min="7" max="7" width="14.42578125" customWidth="1"/>
    <col min="8" max="8" width="14.7109375" customWidth="1"/>
    <col min="9" max="9" width="30.7109375" customWidth="1"/>
    <col min="10" max="10" width="7.140625" customWidth="1"/>
  </cols>
  <sheetData>
    <row r="1" spans="1:10">
      <c r="A1" s="203" t="s">
        <v>214</v>
      </c>
      <c r="B1" s="170"/>
      <c r="C1" s="170"/>
      <c r="D1" s="170"/>
      <c r="E1" s="170"/>
      <c r="F1" s="170"/>
      <c r="G1" s="170"/>
      <c r="H1" s="170"/>
      <c r="I1" s="171"/>
    </row>
    <row r="2" spans="1:10">
      <c r="A2" s="195"/>
      <c r="B2" s="176"/>
      <c r="C2" s="176"/>
      <c r="D2" s="176"/>
      <c r="E2" s="176"/>
      <c r="F2" s="176"/>
      <c r="G2" s="176"/>
      <c r="H2" s="176"/>
      <c r="I2" s="184"/>
    </row>
    <row r="3" spans="1:10">
      <c r="A3" s="204" t="s">
        <v>21</v>
      </c>
      <c r="B3" s="170"/>
      <c r="C3" s="170"/>
      <c r="D3" s="170"/>
      <c r="E3" s="170"/>
      <c r="F3" s="170"/>
      <c r="G3" s="171"/>
      <c r="H3" s="207" t="s">
        <v>211</v>
      </c>
      <c r="I3" s="171"/>
    </row>
    <row r="4" spans="1:10">
      <c r="A4" s="204"/>
      <c r="B4" s="205"/>
      <c r="C4" s="205"/>
      <c r="D4" s="205"/>
      <c r="E4" s="205"/>
      <c r="F4" s="205"/>
      <c r="G4" s="205"/>
      <c r="H4" s="205"/>
      <c r="I4" s="206"/>
    </row>
    <row r="5" spans="1:10">
      <c r="A5" s="172" t="s">
        <v>22</v>
      </c>
      <c r="B5" s="170"/>
      <c r="C5" s="170"/>
      <c r="D5" s="170"/>
      <c r="E5" s="170"/>
      <c r="F5" s="170"/>
      <c r="G5" s="170"/>
      <c r="H5" s="170"/>
      <c r="I5" s="171"/>
    </row>
    <row r="6" spans="1:10">
      <c r="A6" s="34" t="s">
        <v>23</v>
      </c>
      <c r="B6" s="169" t="s">
        <v>24</v>
      </c>
      <c r="C6" s="170"/>
      <c r="D6" s="170"/>
      <c r="E6" s="170"/>
      <c r="F6" s="170"/>
      <c r="G6" s="170"/>
      <c r="H6" s="171"/>
      <c r="I6" s="47"/>
    </row>
    <row r="7" spans="1:10">
      <c r="A7" s="34" t="s">
        <v>25</v>
      </c>
      <c r="B7" s="169" t="s">
        <v>26</v>
      </c>
      <c r="C7" s="170"/>
      <c r="D7" s="170"/>
      <c r="E7" s="170"/>
      <c r="F7" s="170"/>
      <c r="G7" s="170"/>
      <c r="H7" s="171"/>
      <c r="I7" s="121" t="s">
        <v>159</v>
      </c>
    </row>
    <row r="8" spans="1:10">
      <c r="A8" s="34" t="s">
        <v>28</v>
      </c>
      <c r="B8" s="169" t="s">
        <v>29</v>
      </c>
      <c r="C8" s="170"/>
      <c r="D8" s="170"/>
      <c r="E8" s="170"/>
      <c r="F8" s="170"/>
      <c r="G8" s="170"/>
      <c r="H8" s="171"/>
      <c r="I8" s="34" t="s">
        <v>247</v>
      </c>
    </row>
    <row r="9" spans="1:10">
      <c r="A9" s="34" t="s">
        <v>31</v>
      </c>
      <c r="B9" s="169" t="s">
        <v>32</v>
      </c>
      <c r="C9" s="170"/>
      <c r="D9" s="170"/>
      <c r="E9" s="170"/>
      <c r="F9" s="170"/>
      <c r="G9" s="170"/>
      <c r="H9" s="171"/>
      <c r="I9" s="34">
        <v>12</v>
      </c>
    </row>
    <row r="10" spans="1:10">
      <c r="A10" s="197"/>
      <c r="B10" s="176"/>
      <c r="C10" s="176"/>
      <c r="D10" s="176"/>
      <c r="E10" s="176"/>
      <c r="F10" s="176"/>
      <c r="G10" s="176"/>
      <c r="H10" s="176"/>
      <c r="I10" s="184"/>
    </row>
    <row r="11" spans="1:10" ht="12.75" customHeight="1">
      <c r="A11" s="172" t="s">
        <v>33</v>
      </c>
      <c r="B11" s="170"/>
      <c r="C11" s="170"/>
      <c r="D11" s="170"/>
      <c r="E11" s="170"/>
      <c r="F11" s="170"/>
      <c r="G11" s="170"/>
      <c r="H11" s="170"/>
      <c r="I11" s="171"/>
    </row>
    <row r="12" spans="1:10">
      <c r="A12" s="192" t="s">
        <v>34</v>
      </c>
      <c r="B12" s="171"/>
      <c r="C12" s="192" t="s">
        <v>35</v>
      </c>
      <c r="D12" s="171"/>
      <c r="E12" s="192" t="s">
        <v>36</v>
      </c>
      <c r="F12" s="170"/>
      <c r="G12" s="170"/>
      <c r="H12" s="170"/>
      <c r="I12" s="171"/>
    </row>
    <row r="13" spans="1:10">
      <c r="A13" s="208" t="s">
        <v>198</v>
      </c>
      <c r="B13" s="199"/>
      <c r="C13" s="200" t="s">
        <v>10</v>
      </c>
      <c r="D13" s="201"/>
      <c r="E13" s="192">
        <v>3</v>
      </c>
      <c r="F13" s="170"/>
      <c r="G13" s="170"/>
      <c r="H13" s="170"/>
      <c r="I13" s="171"/>
    </row>
    <row r="14" spans="1:10">
      <c r="A14" s="172" t="s">
        <v>37</v>
      </c>
      <c r="B14" s="170"/>
      <c r="C14" s="170"/>
      <c r="D14" s="170"/>
      <c r="E14" s="170"/>
      <c r="F14" s="170"/>
      <c r="G14" s="170"/>
      <c r="H14" s="170"/>
      <c r="I14" s="171"/>
      <c r="J14" s="48"/>
    </row>
    <row r="15" spans="1:10">
      <c r="A15" s="34">
        <v>1</v>
      </c>
      <c r="B15" s="169" t="s">
        <v>38</v>
      </c>
      <c r="C15" s="170"/>
      <c r="D15" s="170"/>
      <c r="E15" s="170"/>
      <c r="F15" s="170"/>
      <c r="G15" s="170"/>
      <c r="H15" s="171"/>
      <c r="I15" s="121" t="s">
        <v>198</v>
      </c>
    </row>
    <row r="16" spans="1:10">
      <c r="A16" s="34">
        <v>2</v>
      </c>
      <c r="B16" s="169" t="s">
        <v>39</v>
      </c>
      <c r="C16" s="170"/>
      <c r="D16" s="170"/>
      <c r="E16" s="170"/>
      <c r="F16" s="170"/>
      <c r="G16" s="170"/>
      <c r="H16" s="171"/>
      <c r="I16" s="119" t="s">
        <v>200</v>
      </c>
    </row>
    <row r="17" spans="1:9">
      <c r="A17" s="34">
        <v>3</v>
      </c>
      <c r="B17" s="169" t="s">
        <v>40</v>
      </c>
      <c r="C17" s="170"/>
      <c r="D17" s="170"/>
      <c r="E17" s="170"/>
      <c r="F17" s="170"/>
      <c r="G17" s="170"/>
      <c r="H17" s="171"/>
      <c r="I17" s="49">
        <v>1879.18</v>
      </c>
    </row>
    <row r="18" spans="1:9" ht="38.25">
      <c r="A18" s="36">
        <v>4</v>
      </c>
      <c r="B18" s="196" t="s">
        <v>41</v>
      </c>
      <c r="C18" s="170"/>
      <c r="D18" s="170"/>
      <c r="E18" s="170"/>
      <c r="F18" s="170"/>
      <c r="G18" s="170"/>
      <c r="H18" s="171"/>
      <c r="I18" s="50" t="s">
        <v>42</v>
      </c>
    </row>
    <row r="19" spans="1:9">
      <c r="A19" s="34">
        <v>5</v>
      </c>
      <c r="B19" s="169" t="s">
        <v>43</v>
      </c>
      <c r="C19" s="170"/>
      <c r="D19" s="170"/>
      <c r="E19" s="170"/>
      <c r="F19" s="170"/>
      <c r="G19" s="170"/>
      <c r="H19" s="171"/>
      <c r="I19" s="123" t="s">
        <v>199</v>
      </c>
    </row>
    <row r="20" spans="1:9">
      <c r="A20" s="189"/>
      <c r="B20" s="170"/>
      <c r="C20" s="170"/>
      <c r="D20" s="170"/>
      <c r="E20" s="170"/>
      <c r="F20" s="170"/>
      <c r="G20" s="170"/>
      <c r="H20" s="170"/>
      <c r="I20" s="171"/>
    </row>
    <row r="21" spans="1:9" ht="15.75" customHeight="1">
      <c r="A21" s="172" t="s">
        <v>44</v>
      </c>
      <c r="B21" s="170"/>
      <c r="C21" s="170"/>
      <c r="D21" s="170"/>
      <c r="E21" s="170"/>
      <c r="F21" s="170"/>
      <c r="G21" s="170"/>
      <c r="H21" s="170"/>
      <c r="I21" s="171"/>
    </row>
    <row r="22" spans="1:9" ht="15.75" customHeight="1">
      <c r="A22" s="37">
        <v>1</v>
      </c>
      <c r="B22" s="172" t="s">
        <v>45</v>
      </c>
      <c r="C22" s="170"/>
      <c r="D22" s="170"/>
      <c r="E22" s="170"/>
      <c r="F22" s="170"/>
      <c r="G22" s="171"/>
      <c r="H22" s="38" t="s">
        <v>46</v>
      </c>
      <c r="I22" s="38" t="s">
        <v>47</v>
      </c>
    </row>
    <row r="23" spans="1:9" ht="15.75" customHeight="1">
      <c r="A23" s="39" t="s">
        <v>23</v>
      </c>
      <c r="B23" s="169" t="s">
        <v>48</v>
      </c>
      <c r="C23" s="170"/>
      <c r="D23" s="170"/>
      <c r="E23" s="170"/>
      <c r="F23" s="170"/>
      <c r="G23" s="171"/>
      <c r="H23" s="40"/>
      <c r="I23" s="51">
        <f>I17</f>
        <v>1879.18</v>
      </c>
    </row>
    <row r="24" spans="1:9" ht="15.75" customHeight="1">
      <c r="A24" s="39" t="s">
        <v>25</v>
      </c>
      <c r="B24" s="169" t="s">
        <v>49</v>
      </c>
      <c r="C24" s="170"/>
      <c r="D24" s="170"/>
      <c r="E24" s="170"/>
      <c r="F24" s="170"/>
      <c r="G24" s="171"/>
      <c r="H24" s="41"/>
      <c r="I24" s="52">
        <v>0</v>
      </c>
    </row>
    <row r="25" spans="1:9" ht="15.75" customHeight="1">
      <c r="A25" s="39" t="s">
        <v>28</v>
      </c>
      <c r="B25" s="169" t="s">
        <v>50</v>
      </c>
      <c r="C25" s="170"/>
      <c r="D25" s="170"/>
      <c r="E25" s="170"/>
      <c r="F25" s="170"/>
      <c r="G25" s="171"/>
      <c r="H25" s="41"/>
      <c r="I25" s="51">
        <v>0</v>
      </c>
    </row>
    <row r="26" spans="1:9" ht="15.75" customHeight="1">
      <c r="A26" s="39" t="s">
        <v>31</v>
      </c>
      <c r="B26" s="169" t="s">
        <v>51</v>
      </c>
      <c r="C26" s="170"/>
      <c r="D26" s="170"/>
      <c r="E26" s="170"/>
      <c r="F26" s="170"/>
      <c r="G26" s="171"/>
      <c r="H26" s="41" t="s">
        <v>46</v>
      </c>
      <c r="I26" s="51">
        <v>0</v>
      </c>
    </row>
    <row r="27" spans="1:9" ht="15.75" customHeight="1">
      <c r="A27" s="39" t="s">
        <v>52</v>
      </c>
      <c r="B27" s="169" t="s">
        <v>53</v>
      </c>
      <c r="C27" s="170"/>
      <c r="D27" s="170"/>
      <c r="E27" s="170"/>
      <c r="F27" s="170"/>
      <c r="G27" s="171"/>
      <c r="H27" s="41"/>
      <c r="I27" s="51">
        <v>0</v>
      </c>
    </row>
    <row r="28" spans="1:9" ht="15.75" customHeight="1">
      <c r="A28" s="39" t="s">
        <v>54</v>
      </c>
      <c r="B28" s="169" t="s">
        <v>55</v>
      </c>
      <c r="C28" s="170"/>
      <c r="D28" s="170"/>
      <c r="E28" s="170"/>
      <c r="F28" s="170"/>
      <c r="G28" s="171"/>
      <c r="H28" s="41"/>
      <c r="I28" s="51">
        <v>0</v>
      </c>
    </row>
    <row r="29" spans="1:9" ht="15.75" customHeight="1">
      <c r="A29" s="172" t="s">
        <v>56</v>
      </c>
      <c r="B29" s="170"/>
      <c r="C29" s="170"/>
      <c r="D29" s="170"/>
      <c r="E29" s="170"/>
      <c r="F29" s="170"/>
      <c r="G29" s="170"/>
      <c r="H29" s="171"/>
      <c r="I29" s="53">
        <f>SUM(I23:I28)</f>
        <v>1879.18</v>
      </c>
    </row>
    <row r="30" spans="1:9" ht="15.75" customHeight="1">
      <c r="A30" s="195"/>
      <c r="B30" s="176"/>
      <c r="C30" s="176"/>
      <c r="D30" s="176"/>
      <c r="E30" s="176"/>
      <c r="F30" s="176"/>
      <c r="G30" s="176"/>
      <c r="H30" s="176"/>
      <c r="I30" s="184"/>
    </row>
    <row r="31" spans="1:9" ht="15.75" customHeight="1">
      <c r="A31" s="172" t="s">
        <v>57</v>
      </c>
      <c r="B31" s="170"/>
      <c r="C31" s="170"/>
      <c r="D31" s="170"/>
      <c r="E31" s="170"/>
      <c r="F31" s="170"/>
      <c r="G31" s="170"/>
      <c r="H31" s="170"/>
      <c r="I31" s="171"/>
    </row>
    <row r="32" spans="1:9" ht="15.75" customHeight="1">
      <c r="A32" s="172" t="s">
        <v>58</v>
      </c>
      <c r="B32" s="170"/>
      <c r="C32" s="170"/>
      <c r="D32" s="170"/>
      <c r="E32" s="170"/>
      <c r="F32" s="170"/>
      <c r="G32" s="171"/>
      <c r="H32" s="38" t="s">
        <v>46</v>
      </c>
      <c r="I32" s="38" t="s">
        <v>47</v>
      </c>
    </row>
    <row r="33" spans="1:9" ht="15.75" customHeight="1">
      <c r="A33" s="39" t="s">
        <v>23</v>
      </c>
      <c r="B33" s="169" t="s">
        <v>59</v>
      </c>
      <c r="C33" s="170"/>
      <c r="D33" s="170"/>
      <c r="E33" s="170"/>
      <c r="F33" s="170"/>
      <c r="G33" s="171"/>
      <c r="H33" s="41">
        <f>ROUND(1/12,4)</f>
        <v>8.3299999999999999E-2</v>
      </c>
      <c r="I33" s="54">
        <f>ROUND(I29*H33,2)</f>
        <v>156.54</v>
      </c>
    </row>
    <row r="34" spans="1:9" ht="15.75" customHeight="1">
      <c r="A34" s="39" t="s">
        <v>25</v>
      </c>
      <c r="B34" s="169" t="s">
        <v>60</v>
      </c>
      <c r="C34" s="170"/>
      <c r="D34" s="170"/>
      <c r="E34" s="170"/>
      <c r="F34" s="170"/>
      <c r="G34" s="171"/>
      <c r="H34" s="41">
        <v>0.121</v>
      </c>
      <c r="I34" s="54">
        <f>ROUND(I29*H34,2)</f>
        <v>227.38</v>
      </c>
    </row>
    <row r="35" spans="1:9" ht="15.75" customHeight="1">
      <c r="A35" s="172" t="s">
        <v>61</v>
      </c>
      <c r="B35" s="170"/>
      <c r="C35" s="170"/>
      <c r="D35" s="170"/>
      <c r="E35" s="170"/>
      <c r="F35" s="170"/>
      <c r="G35" s="171"/>
      <c r="H35" s="42">
        <f t="shared" ref="H35:I35" si="0">SUM(H33:H34)</f>
        <v>0.20429999999999998</v>
      </c>
      <c r="I35" s="53">
        <f t="shared" si="0"/>
        <v>383.91999999999996</v>
      </c>
    </row>
    <row r="36" spans="1:9" ht="15.75" customHeight="1">
      <c r="A36" s="173" t="s">
        <v>62</v>
      </c>
      <c r="B36" s="174"/>
      <c r="C36" s="174"/>
      <c r="D36" s="174"/>
      <c r="E36" s="174"/>
      <c r="F36" s="174"/>
      <c r="G36" s="185" t="s">
        <v>63</v>
      </c>
      <c r="H36" s="170"/>
      <c r="I36" s="55">
        <f>I29</f>
        <v>1879.18</v>
      </c>
    </row>
    <row r="37" spans="1:9" ht="15.75" customHeight="1">
      <c r="A37" s="175"/>
      <c r="B37" s="176"/>
      <c r="C37" s="176"/>
      <c r="D37" s="176"/>
      <c r="E37" s="176"/>
      <c r="F37" s="177"/>
      <c r="G37" s="185" t="s">
        <v>64</v>
      </c>
      <c r="H37" s="170"/>
      <c r="I37" s="55">
        <f>I35</f>
        <v>383.91999999999996</v>
      </c>
    </row>
    <row r="38" spans="1:9" ht="15.75" customHeight="1">
      <c r="A38" s="178"/>
      <c r="B38" s="179"/>
      <c r="C38" s="179"/>
      <c r="D38" s="179"/>
      <c r="E38" s="179"/>
      <c r="F38" s="179"/>
      <c r="G38" s="186" t="s">
        <v>65</v>
      </c>
      <c r="H38" s="170"/>
      <c r="I38" s="56">
        <f>SUM(I36:I37)</f>
        <v>2263.1</v>
      </c>
    </row>
    <row r="39" spans="1:9" ht="15.75" customHeight="1">
      <c r="A39" s="172" t="s">
        <v>66</v>
      </c>
      <c r="B39" s="170"/>
      <c r="C39" s="170"/>
      <c r="D39" s="170"/>
      <c r="E39" s="170"/>
      <c r="F39" s="170"/>
      <c r="G39" s="171"/>
      <c r="H39" s="38" t="s">
        <v>46</v>
      </c>
      <c r="I39" s="38" t="s">
        <v>47</v>
      </c>
    </row>
    <row r="40" spans="1:9" ht="15.75" customHeight="1">
      <c r="A40" s="39" t="s">
        <v>23</v>
      </c>
      <c r="B40" s="169" t="s">
        <v>67</v>
      </c>
      <c r="C40" s="170"/>
      <c r="D40" s="170"/>
      <c r="E40" s="170"/>
      <c r="F40" s="170"/>
      <c r="G40" s="171"/>
      <c r="H40" s="41">
        <v>0.2</v>
      </c>
      <c r="I40" s="54">
        <f t="shared" ref="I40:I47" si="1">ROUND($I$38*H40,2)</f>
        <v>452.62</v>
      </c>
    </row>
    <row r="41" spans="1:9" ht="15.75" customHeight="1">
      <c r="A41" s="39" t="s">
        <v>25</v>
      </c>
      <c r="B41" s="169" t="s">
        <v>68</v>
      </c>
      <c r="C41" s="170"/>
      <c r="D41" s="170"/>
      <c r="E41" s="170"/>
      <c r="F41" s="170"/>
      <c r="G41" s="171"/>
      <c r="H41" s="41">
        <v>2.5000000000000001E-2</v>
      </c>
      <c r="I41" s="54">
        <f t="shared" si="1"/>
        <v>56.58</v>
      </c>
    </row>
    <row r="42" spans="1:9" ht="15.75" customHeight="1">
      <c r="A42" s="39" t="s">
        <v>28</v>
      </c>
      <c r="B42" s="169" t="s">
        <v>69</v>
      </c>
      <c r="C42" s="170"/>
      <c r="D42" s="170"/>
      <c r="E42" s="170"/>
      <c r="F42" s="170"/>
      <c r="G42" s="171"/>
      <c r="H42" s="41">
        <v>0.06</v>
      </c>
      <c r="I42" s="54">
        <f t="shared" si="1"/>
        <v>135.79</v>
      </c>
    </row>
    <row r="43" spans="1:9" ht="15.75" customHeight="1">
      <c r="A43" s="39" t="s">
        <v>31</v>
      </c>
      <c r="B43" s="169" t="s">
        <v>70</v>
      </c>
      <c r="C43" s="170"/>
      <c r="D43" s="170"/>
      <c r="E43" s="170"/>
      <c r="F43" s="170"/>
      <c r="G43" s="171"/>
      <c r="H43" s="41">
        <v>1.4999999999999999E-2</v>
      </c>
      <c r="I43" s="54">
        <f t="shared" si="1"/>
        <v>33.950000000000003</v>
      </c>
    </row>
    <row r="44" spans="1:9" ht="15.75" customHeight="1">
      <c r="A44" s="39" t="s">
        <v>52</v>
      </c>
      <c r="B44" s="169" t="s">
        <v>71</v>
      </c>
      <c r="C44" s="170"/>
      <c r="D44" s="170"/>
      <c r="E44" s="170"/>
      <c r="F44" s="170"/>
      <c r="G44" s="171"/>
      <c r="H44" s="41">
        <v>0.01</v>
      </c>
      <c r="I44" s="54">
        <f t="shared" si="1"/>
        <v>22.63</v>
      </c>
    </row>
    <row r="45" spans="1:9" ht="15.75" customHeight="1">
      <c r="A45" s="39" t="s">
        <v>54</v>
      </c>
      <c r="B45" s="169" t="s">
        <v>72</v>
      </c>
      <c r="C45" s="170"/>
      <c r="D45" s="170"/>
      <c r="E45" s="170"/>
      <c r="F45" s="170"/>
      <c r="G45" s="171"/>
      <c r="H45" s="41">
        <v>6.0000000000000001E-3</v>
      </c>
      <c r="I45" s="54">
        <f t="shared" si="1"/>
        <v>13.58</v>
      </c>
    </row>
    <row r="46" spans="1:9" ht="15.75" customHeight="1">
      <c r="A46" s="39" t="s">
        <v>73</v>
      </c>
      <c r="B46" s="169" t="s">
        <v>74</v>
      </c>
      <c r="C46" s="170"/>
      <c r="D46" s="170"/>
      <c r="E46" s="170"/>
      <c r="F46" s="170"/>
      <c r="G46" s="171"/>
      <c r="H46" s="41">
        <v>2E-3</v>
      </c>
      <c r="I46" s="54">
        <f t="shared" si="1"/>
        <v>4.53</v>
      </c>
    </row>
    <row r="47" spans="1:9" ht="15.75" customHeight="1">
      <c r="A47" s="39" t="s">
        <v>75</v>
      </c>
      <c r="B47" s="169" t="s">
        <v>76</v>
      </c>
      <c r="C47" s="170"/>
      <c r="D47" s="170"/>
      <c r="E47" s="170"/>
      <c r="F47" s="170"/>
      <c r="G47" s="171"/>
      <c r="H47" s="41">
        <v>0.08</v>
      </c>
      <c r="I47" s="54">
        <f t="shared" si="1"/>
        <v>181.05</v>
      </c>
    </row>
    <row r="48" spans="1:9" ht="15.75" customHeight="1">
      <c r="A48" s="172" t="s">
        <v>77</v>
      </c>
      <c r="B48" s="170"/>
      <c r="C48" s="170"/>
      <c r="D48" s="170"/>
      <c r="E48" s="170"/>
      <c r="F48" s="170"/>
      <c r="G48" s="171"/>
      <c r="H48" s="42">
        <f t="shared" ref="H48:I48" si="2">SUM(H40:H47)</f>
        <v>0.39800000000000008</v>
      </c>
      <c r="I48" s="53">
        <f t="shared" si="2"/>
        <v>900.73</v>
      </c>
    </row>
    <row r="49" spans="1:9" ht="15.75" customHeight="1">
      <c r="A49" s="188"/>
      <c r="B49" s="170"/>
      <c r="C49" s="170"/>
      <c r="D49" s="170"/>
      <c r="E49" s="170"/>
      <c r="F49" s="170"/>
      <c r="G49" s="170"/>
      <c r="H49" s="170"/>
      <c r="I49" s="171"/>
    </row>
    <row r="50" spans="1:9" ht="15.75" customHeight="1">
      <c r="A50" s="172" t="s">
        <v>78</v>
      </c>
      <c r="B50" s="170"/>
      <c r="C50" s="170"/>
      <c r="D50" s="170"/>
      <c r="E50" s="170"/>
      <c r="F50" s="170"/>
      <c r="G50" s="171"/>
      <c r="H50" s="42"/>
      <c r="I50" s="38" t="s">
        <v>47</v>
      </c>
    </row>
    <row r="51" spans="1:9" ht="15.75" customHeight="1">
      <c r="A51" s="39" t="s">
        <v>23</v>
      </c>
      <c r="B51" s="189" t="s">
        <v>79</v>
      </c>
      <c r="C51" s="170"/>
      <c r="D51" s="170"/>
      <c r="E51" s="170"/>
      <c r="F51" s="170"/>
      <c r="G51" s="171"/>
      <c r="H51" s="44">
        <v>4</v>
      </c>
      <c r="I51" s="51">
        <f>ROUND((H51*2*22)-0.06*I23,2)</f>
        <v>63.25</v>
      </c>
    </row>
    <row r="52" spans="1:9" ht="15.75" customHeight="1">
      <c r="A52" s="39" t="s">
        <v>25</v>
      </c>
      <c r="B52" s="189" t="s">
        <v>80</v>
      </c>
      <c r="C52" s="170"/>
      <c r="D52" s="170"/>
      <c r="E52" s="170"/>
      <c r="F52" s="170"/>
      <c r="G52" s="171"/>
      <c r="H52" s="34" t="s">
        <v>81</v>
      </c>
      <c r="I52" s="51">
        <v>412.05</v>
      </c>
    </row>
    <row r="53" spans="1:9" ht="15.75" customHeight="1">
      <c r="A53" s="45" t="s">
        <v>28</v>
      </c>
      <c r="B53" s="194" t="s">
        <v>82</v>
      </c>
      <c r="C53" s="170"/>
      <c r="D53" s="170"/>
      <c r="E53" s="170"/>
      <c r="F53" s="170"/>
      <c r="G53" s="171"/>
      <c r="H53" s="46" t="s">
        <v>81</v>
      </c>
      <c r="I53" s="52">
        <v>42</v>
      </c>
    </row>
    <row r="54" spans="1:9" ht="15.75" customHeight="1">
      <c r="A54" s="39" t="s">
        <v>31</v>
      </c>
      <c r="B54" s="189" t="s">
        <v>83</v>
      </c>
      <c r="C54" s="170"/>
      <c r="D54" s="170"/>
      <c r="E54" s="170"/>
      <c r="F54" s="170"/>
      <c r="G54" s="171"/>
      <c r="H54" s="34" t="s">
        <v>81</v>
      </c>
      <c r="I54" s="51">
        <f>ROUND((I23*26)*0.002/12,2)</f>
        <v>8.14</v>
      </c>
    </row>
    <row r="55" spans="1:9" ht="15.75" customHeight="1">
      <c r="A55" s="172" t="s">
        <v>84</v>
      </c>
      <c r="B55" s="170"/>
      <c r="C55" s="170"/>
      <c r="D55" s="170"/>
      <c r="E55" s="170"/>
      <c r="F55" s="170"/>
      <c r="G55" s="170"/>
      <c r="H55" s="171"/>
      <c r="I55" s="53">
        <f>SUM(I51:I54)</f>
        <v>525.43999999999994</v>
      </c>
    </row>
    <row r="56" spans="1:9" ht="15.75" customHeight="1">
      <c r="A56" s="188"/>
      <c r="B56" s="170"/>
      <c r="C56" s="170"/>
      <c r="D56" s="170"/>
      <c r="E56" s="170"/>
      <c r="F56" s="170"/>
      <c r="G56" s="170"/>
      <c r="H56" s="170"/>
      <c r="I56" s="171"/>
    </row>
    <row r="57" spans="1:9" ht="15.75" customHeight="1">
      <c r="A57" s="172" t="s">
        <v>85</v>
      </c>
      <c r="B57" s="170"/>
      <c r="C57" s="170"/>
      <c r="D57" s="170"/>
      <c r="E57" s="170"/>
      <c r="F57" s="170"/>
      <c r="G57" s="170"/>
      <c r="H57" s="170"/>
      <c r="I57" s="171"/>
    </row>
    <row r="58" spans="1:9" ht="15.75" customHeight="1">
      <c r="A58" s="172" t="s">
        <v>86</v>
      </c>
      <c r="B58" s="170"/>
      <c r="C58" s="170"/>
      <c r="D58" s="170"/>
      <c r="E58" s="170"/>
      <c r="F58" s="170"/>
      <c r="G58" s="170"/>
      <c r="H58" s="171"/>
      <c r="I58" s="38" t="s">
        <v>47</v>
      </c>
    </row>
    <row r="59" spans="1:9" ht="15.75" customHeight="1">
      <c r="A59" s="39" t="s">
        <v>87</v>
      </c>
      <c r="B59" s="192" t="s">
        <v>88</v>
      </c>
      <c r="C59" s="170"/>
      <c r="D59" s="170"/>
      <c r="E59" s="170"/>
      <c r="F59" s="170"/>
      <c r="G59" s="170"/>
      <c r="H59" s="171"/>
      <c r="I59" s="54">
        <f>I35</f>
        <v>383.91999999999996</v>
      </c>
    </row>
    <row r="60" spans="1:9" ht="15.75" customHeight="1">
      <c r="A60" s="39" t="s">
        <v>89</v>
      </c>
      <c r="B60" s="192" t="s">
        <v>90</v>
      </c>
      <c r="C60" s="170"/>
      <c r="D60" s="170"/>
      <c r="E60" s="170"/>
      <c r="F60" s="170"/>
      <c r="G60" s="170"/>
      <c r="H60" s="171"/>
      <c r="I60" s="54">
        <f>I48</f>
        <v>900.73</v>
      </c>
    </row>
    <row r="61" spans="1:9" ht="15.75" customHeight="1">
      <c r="A61" s="39" t="s">
        <v>91</v>
      </c>
      <c r="B61" s="192" t="s">
        <v>92</v>
      </c>
      <c r="C61" s="170"/>
      <c r="D61" s="170"/>
      <c r="E61" s="170"/>
      <c r="F61" s="170"/>
      <c r="G61" s="170"/>
      <c r="H61" s="171"/>
      <c r="I61" s="54">
        <f>I55</f>
        <v>525.43999999999994</v>
      </c>
    </row>
    <row r="62" spans="1:9" ht="15.75" customHeight="1">
      <c r="A62" s="172" t="s">
        <v>93</v>
      </c>
      <c r="B62" s="170"/>
      <c r="C62" s="170"/>
      <c r="D62" s="170"/>
      <c r="E62" s="170"/>
      <c r="F62" s="170"/>
      <c r="G62" s="170"/>
      <c r="H62" s="171"/>
      <c r="I62" s="53">
        <f>SUM(I59:I61)</f>
        <v>1810.0900000000001</v>
      </c>
    </row>
    <row r="63" spans="1:9" ht="15.75" customHeight="1">
      <c r="A63" s="180" t="s">
        <v>94</v>
      </c>
      <c r="B63" s="174"/>
      <c r="C63" s="174"/>
      <c r="D63" s="174"/>
      <c r="E63" s="174"/>
      <c r="F63" s="174"/>
      <c r="G63" s="185" t="s">
        <v>63</v>
      </c>
      <c r="H63" s="170"/>
      <c r="I63" s="55">
        <f>I29</f>
        <v>1879.18</v>
      </c>
    </row>
    <row r="64" spans="1:9" ht="15.75" customHeight="1">
      <c r="A64" s="175"/>
      <c r="B64" s="176"/>
      <c r="C64" s="176"/>
      <c r="D64" s="176"/>
      <c r="E64" s="176"/>
      <c r="F64" s="177"/>
      <c r="G64" s="185" t="s">
        <v>95</v>
      </c>
      <c r="H64" s="170"/>
      <c r="I64" s="55">
        <f>I62</f>
        <v>1810.0900000000001</v>
      </c>
    </row>
    <row r="65" spans="1:9" ht="15.75" customHeight="1">
      <c r="A65" s="178"/>
      <c r="B65" s="179"/>
      <c r="C65" s="179"/>
      <c r="D65" s="179"/>
      <c r="E65" s="179"/>
      <c r="F65" s="179"/>
      <c r="G65" s="186" t="s">
        <v>65</v>
      </c>
      <c r="H65" s="170"/>
      <c r="I65" s="56">
        <f>SUM(I63:I64)</f>
        <v>3689.2700000000004</v>
      </c>
    </row>
    <row r="66" spans="1:9" ht="15.75" customHeight="1">
      <c r="A66" s="172" t="s">
        <v>96</v>
      </c>
      <c r="B66" s="170"/>
      <c r="C66" s="170"/>
      <c r="D66" s="170"/>
      <c r="E66" s="170"/>
      <c r="F66" s="170"/>
      <c r="G66" s="170"/>
      <c r="H66" s="170"/>
      <c r="I66" s="171"/>
    </row>
    <row r="67" spans="1:9" ht="27.75" customHeight="1">
      <c r="A67" s="39">
        <v>3</v>
      </c>
      <c r="B67" s="172" t="s">
        <v>97</v>
      </c>
      <c r="C67" s="170"/>
      <c r="D67" s="170"/>
      <c r="E67" s="170"/>
      <c r="F67" s="170"/>
      <c r="G67" s="171"/>
      <c r="H67" s="38" t="s">
        <v>46</v>
      </c>
      <c r="I67" s="38" t="s">
        <v>47</v>
      </c>
    </row>
    <row r="68" spans="1:9" ht="15.75" customHeight="1">
      <c r="A68" s="39" t="s">
        <v>23</v>
      </c>
      <c r="B68" s="169" t="s">
        <v>98</v>
      </c>
      <c r="C68" s="170"/>
      <c r="D68" s="170"/>
      <c r="E68" s="170"/>
      <c r="F68" s="170"/>
      <c r="G68" s="171"/>
      <c r="H68" s="41">
        <f>ROUND(((1/12)*5%),4)</f>
        <v>4.1999999999999997E-3</v>
      </c>
      <c r="I68" s="54">
        <f t="shared" ref="I68:I72" si="3">ROUND(H68*$I$65,2)</f>
        <v>15.49</v>
      </c>
    </row>
    <row r="69" spans="1:9" ht="15.75" customHeight="1">
      <c r="A69" s="39" t="s">
        <v>25</v>
      </c>
      <c r="B69" s="169" t="s">
        <v>99</v>
      </c>
      <c r="C69" s="170"/>
      <c r="D69" s="170"/>
      <c r="E69" s="170"/>
      <c r="F69" s="170"/>
      <c r="G69" s="171"/>
      <c r="H69" s="41">
        <f>TRUNC(H68*H47,4)</f>
        <v>2.9999999999999997E-4</v>
      </c>
      <c r="I69" s="54">
        <f t="shared" si="3"/>
        <v>1.1100000000000001</v>
      </c>
    </row>
    <row r="70" spans="1:9" ht="15.75" customHeight="1">
      <c r="A70" s="39" t="s">
        <v>28</v>
      </c>
      <c r="B70" s="169" t="s">
        <v>100</v>
      </c>
      <c r="C70" s="170"/>
      <c r="D70" s="170"/>
      <c r="E70" s="170"/>
      <c r="F70" s="170"/>
      <c r="G70" s="171"/>
      <c r="H70" s="41">
        <f>ROUND(((7/30)/12)*95%,4)</f>
        <v>1.8499999999999999E-2</v>
      </c>
      <c r="I70" s="54">
        <f t="shared" si="3"/>
        <v>68.25</v>
      </c>
    </row>
    <row r="71" spans="1:9" ht="15.75" customHeight="1">
      <c r="A71" s="39" t="s">
        <v>31</v>
      </c>
      <c r="B71" s="193" t="s">
        <v>101</v>
      </c>
      <c r="C71" s="170"/>
      <c r="D71" s="170"/>
      <c r="E71" s="170"/>
      <c r="F71" s="170"/>
      <c r="G71" s="171"/>
      <c r="H71" s="41">
        <f>ROUND(H70*H48,4)</f>
        <v>7.4000000000000003E-3</v>
      </c>
      <c r="I71" s="54">
        <f t="shared" si="3"/>
        <v>27.3</v>
      </c>
    </row>
    <row r="72" spans="1:9" ht="15.75" customHeight="1">
      <c r="A72" s="39" t="s">
        <v>52</v>
      </c>
      <c r="B72" s="169" t="s">
        <v>102</v>
      </c>
      <c r="C72" s="170"/>
      <c r="D72" s="170"/>
      <c r="E72" s="170"/>
      <c r="F72" s="170"/>
      <c r="G72" s="171"/>
      <c r="H72" s="41">
        <v>0.04</v>
      </c>
      <c r="I72" s="54">
        <f t="shared" si="3"/>
        <v>147.57</v>
      </c>
    </row>
    <row r="73" spans="1:9" ht="15.75" customHeight="1">
      <c r="A73" s="172" t="s">
        <v>103</v>
      </c>
      <c r="B73" s="170"/>
      <c r="C73" s="170"/>
      <c r="D73" s="170"/>
      <c r="E73" s="170"/>
      <c r="F73" s="170"/>
      <c r="G73" s="171"/>
      <c r="H73" s="42">
        <f t="shared" ref="H73:I73" si="4">SUM(H68:H72)</f>
        <v>7.0400000000000004E-2</v>
      </c>
      <c r="I73" s="53">
        <f t="shared" si="4"/>
        <v>259.71999999999997</v>
      </c>
    </row>
    <row r="74" spans="1:9" ht="15.75" customHeight="1">
      <c r="A74" s="173" t="s">
        <v>104</v>
      </c>
      <c r="B74" s="174"/>
      <c r="C74" s="174"/>
      <c r="D74" s="174"/>
      <c r="E74" s="174"/>
      <c r="F74" s="174"/>
      <c r="G74" s="185" t="s">
        <v>63</v>
      </c>
      <c r="H74" s="170"/>
      <c r="I74" s="55">
        <f>I29</f>
        <v>1879.18</v>
      </c>
    </row>
    <row r="75" spans="1:9" ht="15.75" customHeight="1">
      <c r="A75" s="175"/>
      <c r="B75" s="176"/>
      <c r="C75" s="176"/>
      <c r="D75" s="176"/>
      <c r="E75" s="176"/>
      <c r="F75" s="177"/>
      <c r="G75" s="185" t="s">
        <v>95</v>
      </c>
      <c r="H75" s="170"/>
      <c r="I75" s="55">
        <f>I62</f>
        <v>1810.0900000000001</v>
      </c>
    </row>
    <row r="76" spans="1:9" ht="15.75" customHeight="1">
      <c r="A76" s="175"/>
      <c r="B76" s="176"/>
      <c r="C76" s="176"/>
      <c r="D76" s="176"/>
      <c r="E76" s="176"/>
      <c r="F76" s="177"/>
      <c r="G76" s="185" t="s">
        <v>105</v>
      </c>
      <c r="H76" s="170"/>
      <c r="I76" s="55">
        <f>I73</f>
        <v>259.71999999999997</v>
      </c>
    </row>
    <row r="77" spans="1:9" ht="15.75" customHeight="1">
      <c r="A77" s="175"/>
      <c r="B77" s="177"/>
      <c r="C77" s="177"/>
      <c r="D77" s="177"/>
      <c r="E77" s="177"/>
      <c r="F77" s="177"/>
      <c r="G77" s="186" t="s">
        <v>65</v>
      </c>
      <c r="H77" s="170"/>
      <c r="I77" s="56">
        <f>SUM(I74:I76)</f>
        <v>3948.9900000000002</v>
      </c>
    </row>
    <row r="78" spans="1:9" ht="15.75" customHeight="1">
      <c r="A78" s="172" t="s">
        <v>106</v>
      </c>
      <c r="B78" s="170"/>
      <c r="C78" s="170"/>
      <c r="D78" s="170"/>
      <c r="E78" s="170"/>
      <c r="F78" s="170"/>
      <c r="G78" s="170"/>
      <c r="H78" s="170"/>
      <c r="I78" s="171"/>
    </row>
    <row r="79" spans="1:9" ht="15.75" customHeight="1">
      <c r="A79" s="172" t="s">
        <v>107</v>
      </c>
      <c r="B79" s="170"/>
      <c r="C79" s="170"/>
      <c r="D79" s="170"/>
      <c r="E79" s="170"/>
      <c r="F79" s="170"/>
      <c r="G79" s="171"/>
      <c r="H79" s="38" t="s">
        <v>46</v>
      </c>
      <c r="I79" s="38" t="s">
        <v>47</v>
      </c>
    </row>
    <row r="80" spans="1:9" ht="15.75" customHeight="1">
      <c r="A80" s="39" t="s">
        <v>23</v>
      </c>
      <c r="B80" s="169" t="s">
        <v>108</v>
      </c>
      <c r="C80" s="170"/>
      <c r="D80" s="170"/>
      <c r="E80" s="170"/>
      <c r="F80" s="170"/>
      <c r="G80" s="171"/>
      <c r="H80" s="41">
        <f>ROUND(((1+1/3)/12)/12,4)</f>
        <v>9.2999999999999992E-3</v>
      </c>
      <c r="I80" s="54">
        <f t="shared" ref="I80:I85" si="5">ROUND(H80*$I$77,2)</f>
        <v>36.729999999999997</v>
      </c>
    </row>
    <row r="81" spans="1:9" ht="15.75" customHeight="1">
      <c r="A81" s="39" t="s">
        <v>25</v>
      </c>
      <c r="B81" s="169" t="s">
        <v>109</v>
      </c>
      <c r="C81" s="170"/>
      <c r="D81" s="170"/>
      <c r="E81" s="170"/>
      <c r="F81" s="170"/>
      <c r="G81" s="171"/>
      <c r="H81" s="41">
        <f>ROUND(2/30/12,4)</f>
        <v>5.5999999999999999E-3</v>
      </c>
      <c r="I81" s="54">
        <f t="shared" si="5"/>
        <v>22.11</v>
      </c>
    </row>
    <row r="82" spans="1:9" ht="15.75" customHeight="1">
      <c r="A82" s="39" t="s">
        <v>28</v>
      </c>
      <c r="B82" s="169" t="s">
        <v>110</v>
      </c>
      <c r="C82" s="170"/>
      <c r="D82" s="170"/>
      <c r="E82" s="170"/>
      <c r="F82" s="170"/>
      <c r="G82" s="171"/>
      <c r="H82" s="41">
        <f>ROUND(((5/30)/12)*2%,4)</f>
        <v>2.9999999999999997E-4</v>
      </c>
      <c r="I82" s="54">
        <f t="shared" si="5"/>
        <v>1.18</v>
      </c>
    </row>
    <row r="83" spans="1:9" ht="15.75" customHeight="1">
      <c r="A83" s="39" t="s">
        <v>31</v>
      </c>
      <c r="B83" s="169" t="s">
        <v>111</v>
      </c>
      <c r="C83" s="170"/>
      <c r="D83" s="170"/>
      <c r="E83" s="170"/>
      <c r="F83" s="170"/>
      <c r="G83" s="171"/>
      <c r="H83" s="41">
        <f>ROUND(((15/30)/12)*8%,4)</f>
        <v>3.3E-3</v>
      </c>
      <c r="I83" s="54">
        <f t="shared" si="5"/>
        <v>13.03</v>
      </c>
    </row>
    <row r="84" spans="1:9" ht="15.75" customHeight="1">
      <c r="A84" s="39" t="s">
        <v>52</v>
      </c>
      <c r="B84" s="169" t="s">
        <v>112</v>
      </c>
      <c r="C84" s="170"/>
      <c r="D84" s="170"/>
      <c r="E84" s="170"/>
      <c r="F84" s="170"/>
      <c r="G84" s="171"/>
      <c r="H84" s="41">
        <f>ROUND(((1+1/3)/12*4/12)*2%,4)</f>
        <v>6.9999999999999999E-4</v>
      </c>
      <c r="I84" s="54">
        <f t="shared" si="5"/>
        <v>2.76</v>
      </c>
    </row>
    <row r="85" spans="1:9" ht="15.75" customHeight="1">
      <c r="A85" s="45" t="s">
        <v>54</v>
      </c>
      <c r="B85" s="191" t="s">
        <v>113</v>
      </c>
      <c r="C85" s="170"/>
      <c r="D85" s="170"/>
      <c r="E85" s="170"/>
      <c r="F85" s="170"/>
      <c r="G85" s="171"/>
      <c r="H85" s="57">
        <v>0</v>
      </c>
      <c r="I85" s="54">
        <f t="shared" si="5"/>
        <v>0</v>
      </c>
    </row>
    <row r="86" spans="1:9" ht="15.75" customHeight="1">
      <c r="A86" s="172" t="s">
        <v>114</v>
      </c>
      <c r="B86" s="170"/>
      <c r="C86" s="170"/>
      <c r="D86" s="170"/>
      <c r="E86" s="170"/>
      <c r="F86" s="170"/>
      <c r="G86" s="171"/>
      <c r="H86" s="42">
        <f t="shared" ref="H86:I86" si="6">SUM(H80:H85)</f>
        <v>1.9199999999999998E-2</v>
      </c>
      <c r="I86" s="53">
        <f t="shared" si="6"/>
        <v>75.81</v>
      </c>
    </row>
    <row r="87" spans="1:9" ht="15.75" customHeight="1">
      <c r="A87" s="188"/>
      <c r="B87" s="170"/>
      <c r="C87" s="170"/>
      <c r="D87" s="170"/>
      <c r="E87" s="170"/>
      <c r="F87" s="170"/>
      <c r="G87" s="170"/>
      <c r="H87" s="170"/>
      <c r="I87" s="171"/>
    </row>
    <row r="88" spans="1:9" ht="15.75" customHeight="1">
      <c r="A88" s="190" t="s">
        <v>115</v>
      </c>
      <c r="B88" s="170"/>
      <c r="C88" s="170"/>
      <c r="D88" s="170"/>
      <c r="E88" s="170"/>
      <c r="F88" s="170"/>
      <c r="G88" s="171"/>
      <c r="H88" s="58" t="s">
        <v>46</v>
      </c>
      <c r="I88" s="58" t="s">
        <v>47</v>
      </c>
    </row>
    <row r="89" spans="1:9" ht="15.75" customHeight="1">
      <c r="A89" s="45" t="s">
        <v>23</v>
      </c>
      <c r="B89" s="191" t="s">
        <v>116</v>
      </c>
      <c r="C89" s="170"/>
      <c r="D89" s="170"/>
      <c r="E89" s="170"/>
      <c r="F89" s="170"/>
      <c r="G89" s="171"/>
      <c r="H89" s="57">
        <v>0</v>
      </c>
      <c r="I89" s="74">
        <f>I29*H89</f>
        <v>0</v>
      </c>
    </row>
    <row r="90" spans="1:9" ht="15.75" customHeight="1">
      <c r="A90" s="190" t="s">
        <v>117</v>
      </c>
      <c r="B90" s="170"/>
      <c r="C90" s="170"/>
      <c r="D90" s="170"/>
      <c r="E90" s="170"/>
      <c r="F90" s="170"/>
      <c r="G90" s="171"/>
      <c r="H90" s="59">
        <f t="shared" ref="H90:I90" si="7">H89</f>
        <v>0</v>
      </c>
      <c r="I90" s="75">
        <f t="shared" si="7"/>
        <v>0</v>
      </c>
    </row>
    <row r="91" spans="1:9" ht="15.75" customHeight="1">
      <c r="A91" s="188"/>
      <c r="B91" s="170"/>
      <c r="C91" s="170"/>
      <c r="D91" s="170"/>
      <c r="E91" s="170"/>
      <c r="F91" s="170"/>
      <c r="G91" s="170"/>
      <c r="H91" s="170"/>
      <c r="I91" s="171"/>
    </row>
    <row r="92" spans="1:9" ht="15.75" customHeight="1">
      <c r="A92" s="172" t="s">
        <v>118</v>
      </c>
      <c r="B92" s="170"/>
      <c r="C92" s="170"/>
      <c r="D92" s="170"/>
      <c r="E92" s="170"/>
      <c r="F92" s="170"/>
      <c r="G92" s="170"/>
      <c r="H92" s="170"/>
      <c r="I92" s="171"/>
    </row>
    <row r="93" spans="1:9" ht="15.75" customHeight="1">
      <c r="A93" s="172" t="s">
        <v>119</v>
      </c>
      <c r="B93" s="170"/>
      <c r="C93" s="170"/>
      <c r="D93" s="170"/>
      <c r="E93" s="170"/>
      <c r="F93" s="170"/>
      <c r="G93" s="170"/>
      <c r="H93" s="171"/>
      <c r="I93" s="38" t="s">
        <v>47</v>
      </c>
    </row>
    <row r="94" spans="1:9" ht="15.75" customHeight="1">
      <c r="A94" s="39" t="s">
        <v>120</v>
      </c>
      <c r="B94" s="192" t="s">
        <v>121</v>
      </c>
      <c r="C94" s="170"/>
      <c r="D94" s="170"/>
      <c r="E94" s="170"/>
      <c r="F94" s="170"/>
      <c r="G94" s="170"/>
      <c r="H94" s="171"/>
      <c r="I94" s="54">
        <f>I86</f>
        <v>75.81</v>
      </c>
    </row>
    <row r="95" spans="1:9" ht="15.75" customHeight="1">
      <c r="A95" s="45" t="s">
        <v>122</v>
      </c>
      <c r="B95" s="187" t="s">
        <v>123</v>
      </c>
      <c r="C95" s="170"/>
      <c r="D95" s="170"/>
      <c r="E95" s="170"/>
      <c r="F95" s="170"/>
      <c r="G95" s="170"/>
      <c r="H95" s="171"/>
      <c r="I95" s="74">
        <f>I90</f>
        <v>0</v>
      </c>
    </row>
    <row r="96" spans="1:9" ht="15.75" customHeight="1">
      <c r="A96" s="172" t="s">
        <v>124</v>
      </c>
      <c r="B96" s="170"/>
      <c r="C96" s="170"/>
      <c r="D96" s="170"/>
      <c r="E96" s="170"/>
      <c r="F96" s="170"/>
      <c r="G96" s="170"/>
      <c r="H96" s="171"/>
      <c r="I96" s="53">
        <f>SUM(I94:I95)</f>
        <v>75.81</v>
      </c>
    </row>
    <row r="97" spans="1:9" ht="15.75" customHeight="1">
      <c r="A97" s="188"/>
      <c r="B97" s="170"/>
      <c r="C97" s="170"/>
      <c r="D97" s="170"/>
      <c r="E97" s="170"/>
      <c r="F97" s="170"/>
      <c r="G97" s="170"/>
      <c r="H97" s="170"/>
      <c r="I97" s="171"/>
    </row>
    <row r="98" spans="1:9" ht="15.75" customHeight="1">
      <c r="A98" s="172" t="s">
        <v>125</v>
      </c>
      <c r="B98" s="170"/>
      <c r="C98" s="170"/>
      <c r="D98" s="170"/>
      <c r="E98" s="170"/>
      <c r="F98" s="170"/>
      <c r="G98" s="170"/>
      <c r="H98" s="170"/>
      <c r="I98" s="171"/>
    </row>
    <row r="99" spans="1:9" ht="15.75" customHeight="1">
      <c r="A99" s="38">
        <v>5</v>
      </c>
      <c r="B99" s="172" t="s">
        <v>126</v>
      </c>
      <c r="C99" s="170"/>
      <c r="D99" s="170"/>
      <c r="E99" s="170"/>
      <c r="F99" s="170"/>
      <c r="G99" s="171"/>
      <c r="H99" s="38"/>
      <c r="I99" s="38" t="s">
        <v>47</v>
      </c>
    </row>
    <row r="100" spans="1:9" ht="15.75" customHeight="1">
      <c r="A100" s="60" t="s">
        <v>23</v>
      </c>
      <c r="B100" s="189" t="s">
        <v>127</v>
      </c>
      <c r="C100" s="170"/>
      <c r="D100" s="170"/>
      <c r="E100" s="170"/>
      <c r="F100" s="170"/>
      <c r="G100" s="171"/>
      <c r="H100" s="61" t="s">
        <v>81</v>
      </c>
      <c r="I100" s="54">
        <v>0</v>
      </c>
    </row>
    <row r="101" spans="1:9" ht="15.75" customHeight="1">
      <c r="A101" s="60" t="s">
        <v>25</v>
      </c>
      <c r="B101" s="189" t="s">
        <v>128</v>
      </c>
      <c r="C101" s="170"/>
      <c r="D101" s="170"/>
      <c r="E101" s="170"/>
      <c r="F101" s="170"/>
      <c r="G101" s="171"/>
      <c r="H101" s="61" t="s">
        <v>81</v>
      </c>
      <c r="I101" s="54">
        <v>0</v>
      </c>
    </row>
    <row r="102" spans="1:9" ht="15.75" customHeight="1">
      <c r="A102" s="60" t="s">
        <v>28</v>
      </c>
      <c r="B102" s="189" t="s">
        <v>129</v>
      </c>
      <c r="C102" s="170"/>
      <c r="D102" s="170"/>
      <c r="E102" s="170"/>
      <c r="F102" s="170"/>
      <c r="G102" s="171"/>
      <c r="H102" s="61" t="s">
        <v>81</v>
      </c>
      <c r="I102" s="54">
        <f>UNIFORMES!F14</f>
        <v>108.075</v>
      </c>
    </row>
    <row r="103" spans="1:9" ht="15.75" customHeight="1">
      <c r="A103" s="60" t="s">
        <v>31</v>
      </c>
      <c r="B103" s="189" t="s">
        <v>130</v>
      </c>
      <c r="C103" s="170"/>
      <c r="D103" s="170"/>
      <c r="E103" s="170"/>
      <c r="F103" s="170"/>
      <c r="G103" s="171"/>
      <c r="H103" s="62" t="s">
        <v>81</v>
      </c>
      <c r="I103" s="54">
        <v>0</v>
      </c>
    </row>
    <row r="104" spans="1:9" ht="15.75" customHeight="1">
      <c r="A104" s="172" t="s">
        <v>131</v>
      </c>
      <c r="B104" s="170"/>
      <c r="C104" s="170"/>
      <c r="D104" s="170"/>
      <c r="E104" s="170"/>
      <c r="F104" s="170"/>
      <c r="G104" s="171"/>
      <c r="H104" s="42" t="s">
        <v>81</v>
      </c>
      <c r="I104" s="53">
        <f>SUM(I100:I103)</f>
        <v>108.075</v>
      </c>
    </row>
    <row r="105" spans="1:9" ht="15.75" customHeight="1">
      <c r="A105" s="173" t="s">
        <v>132</v>
      </c>
      <c r="B105" s="174"/>
      <c r="C105" s="174"/>
      <c r="D105" s="174"/>
      <c r="E105" s="174"/>
      <c r="F105" s="174"/>
      <c r="G105" s="185" t="s">
        <v>63</v>
      </c>
      <c r="H105" s="170"/>
      <c r="I105" s="55">
        <f>I29</f>
        <v>1879.18</v>
      </c>
    </row>
    <row r="106" spans="1:9" ht="15.75" customHeight="1">
      <c r="A106" s="175"/>
      <c r="B106" s="176"/>
      <c r="C106" s="176"/>
      <c r="D106" s="176"/>
      <c r="E106" s="176"/>
      <c r="F106" s="177"/>
      <c r="G106" s="185" t="s">
        <v>95</v>
      </c>
      <c r="H106" s="170"/>
      <c r="I106" s="55">
        <f>I62</f>
        <v>1810.0900000000001</v>
      </c>
    </row>
    <row r="107" spans="1:9" ht="15.75" customHeight="1">
      <c r="A107" s="175"/>
      <c r="B107" s="176"/>
      <c r="C107" s="176"/>
      <c r="D107" s="176"/>
      <c r="E107" s="176"/>
      <c r="F107" s="177"/>
      <c r="G107" s="185" t="s">
        <v>105</v>
      </c>
      <c r="H107" s="170"/>
      <c r="I107" s="55">
        <f>I73</f>
        <v>259.71999999999997</v>
      </c>
    </row>
    <row r="108" spans="1:9" ht="15.75" customHeight="1">
      <c r="A108" s="175"/>
      <c r="B108" s="176"/>
      <c r="C108" s="176"/>
      <c r="D108" s="176"/>
      <c r="E108" s="176"/>
      <c r="F108" s="177"/>
      <c r="G108" s="185" t="s">
        <v>133</v>
      </c>
      <c r="H108" s="170"/>
      <c r="I108" s="55">
        <f>I96</f>
        <v>75.81</v>
      </c>
    </row>
    <row r="109" spans="1:9" ht="15.75" customHeight="1">
      <c r="A109" s="175"/>
      <c r="B109" s="176"/>
      <c r="C109" s="176"/>
      <c r="D109" s="176"/>
      <c r="E109" s="176"/>
      <c r="F109" s="177"/>
      <c r="G109" s="185" t="s">
        <v>134</v>
      </c>
      <c r="H109" s="170"/>
      <c r="I109" s="55">
        <f>I104</f>
        <v>108.075</v>
      </c>
    </row>
    <row r="110" spans="1:9" ht="15.75" customHeight="1">
      <c r="A110" s="175"/>
      <c r="B110" s="177"/>
      <c r="C110" s="177"/>
      <c r="D110" s="177"/>
      <c r="E110" s="177"/>
      <c r="F110" s="177"/>
      <c r="G110" s="186" t="s">
        <v>65</v>
      </c>
      <c r="H110" s="170"/>
      <c r="I110" s="56">
        <f>SUM(I105:I109)</f>
        <v>4132.875</v>
      </c>
    </row>
    <row r="111" spans="1:9" ht="15.75" customHeight="1">
      <c r="A111" s="172" t="s">
        <v>135</v>
      </c>
      <c r="B111" s="170"/>
      <c r="C111" s="170"/>
      <c r="D111" s="170"/>
      <c r="E111" s="170"/>
      <c r="F111" s="170"/>
      <c r="G111" s="170"/>
      <c r="H111" s="170"/>
      <c r="I111" s="171"/>
    </row>
    <row r="112" spans="1:9" ht="15.75" customHeight="1">
      <c r="A112" s="38">
        <v>6</v>
      </c>
      <c r="B112" s="172" t="s">
        <v>136</v>
      </c>
      <c r="C112" s="170"/>
      <c r="D112" s="170"/>
      <c r="E112" s="170"/>
      <c r="F112" s="170"/>
      <c r="G112" s="171"/>
      <c r="H112" s="38" t="s">
        <v>46</v>
      </c>
      <c r="I112" s="38" t="s">
        <v>47</v>
      </c>
    </row>
    <row r="113" spans="1:9" ht="15.75" customHeight="1">
      <c r="A113" s="39" t="s">
        <v>23</v>
      </c>
      <c r="B113" s="169" t="s">
        <v>137</v>
      </c>
      <c r="C113" s="170"/>
      <c r="D113" s="170"/>
      <c r="E113" s="170"/>
      <c r="F113" s="170"/>
      <c r="G113" s="171"/>
      <c r="H113" s="63">
        <v>0.05</v>
      </c>
      <c r="I113" s="54">
        <f>ROUND(H113*I110,2)</f>
        <v>206.64</v>
      </c>
    </row>
    <row r="114" spans="1:9" ht="15.75" customHeight="1">
      <c r="A114" s="39" t="s">
        <v>25</v>
      </c>
      <c r="B114" s="169" t="s">
        <v>138</v>
      </c>
      <c r="C114" s="170"/>
      <c r="D114" s="170"/>
      <c r="E114" s="170"/>
      <c r="F114" s="170"/>
      <c r="G114" s="171"/>
      <c r="H114" s="63">
        <v>0.1</v>
      </c>
      <c r="I114" s="54">
        <f>ROUND(H114*(I110+I113),2)</f>
        <v>433.95</v>
      </c>
    </row>
    <row r="115" spans="1:9" ht="15.75" customHeight="1">
      <c r="A115" s="39" t="s">
        <v>28</v>
      </c>
      <c r="B115" s="182" t="s">
        <v>139</v>
      </c>
      <c r="C115" s="170"/>
      <c r="D115" s="170"/>
      <c r="E115" s="170"/>
      <c r="F115" s="170"/>
      <c r="G115" s="171"/>
      <c r="H115" s="41"/>
      <c r="I115" s="76"/>
    </row>
    <row r="116" spans="1:9" ht="15.75" customHeight="1">
      <c r="A116" s="39" t="s">
        <v>140</v>
      </c>
      <c r="B116" s="169" t="s">
        <v>141</v>
      </c>
      <c r="C116" s="170"/>
      <c r="D116" s="170"/>
      <c r="E116" s="170"/>
      <c r="F116" s="170"/>
      <c r="G116" s="171"/>
      <c r="H116" s="63">
        <v>1.6500000000000001E-2</v>
      </c>
      <c r="I116" s="54">
        <f t="shared" ref="I116:I118" si="8">ROUND($I$126*H116,2)</f>
        <v>91.85</v>
      </c>
    </row>
    <row r="117" spans="1:9" ht="15.75" customHeight="1">
      <c r="A117" s="39" t="s">
        <v>142</v>
      </c>
      <c r="B117" s="169" t="s">
        <v>143</v>
      </c>
      <c r="C117" s="170"/>
      <c r="D117" s="170"/>
      <c r="E117" s="170"/>
      <c r="F117" s="170"/>
      <c r="G117" s="171"/>
      <c r="H117" s="64">
        <v>7.5999999999999998E-2</v>
      </c>
      <c r="I117" s="54">
        <f t="shared" si="8"/>
        <v>423.07</v>
      </c>
    </row>
    <row r="118" spans="1:9" ht="15.75" customHeight="1">
      <c r="A118" s="39" t="s">
        <v>144</v>
      </c>
      <c r="B118" s="169" t="s">
        <v>145</v>
      </c>
      <c r="C118" s="170"/>
      <c r="D118" s="170"/>
      <c r="E118" s="170"/>
      <c r="F118" s="170"/>
      <c r="G118" s="171"/>
      <c r="H118" s="65">
        <v>0.05</v>
      </c>
      <c r="I118" s="54">
        <f t="shared" si="8"/>
        <v>278.33999999999997</v>
      </c>
    </row>
    <row r="119" spans="1:9" ht="15.75" customHeight="1">
      <c r="A119" s="172" t="s">
        <v>146</v>
      </c>
      <c r="B119" s="170"/>
      <c r="C119" s="170"/>
      <c r="D119" s="170"/>
      <c r="E119" s="170"/>
      <c r="F119" s="170"/>
      <c r="G119" s="171"/>
      <c r="H119" s="66">
        <f t="shared" ref="H119:I119" si="9">SUM(H113:H118)</f>
        <v>0.29250000000000004</v>
      </c>
      <c r="I119" s="53">
        <f t="shared" si="9"/>
        <v>1433.85</v>
      </c>
    </row>
    <row r="120" spans="1:9" ht="15.75" customHeight="1">
      <c r="A120" s="197"/>
      <c r="B120" s="176"/>
      <c r="C120" s="176"/>
      <c r="D120" s="176"/>
      <c r="E120" s="176"/>
      <c r="F120" s="176"/>
      <c r="G120" s="176"/>
      <c r="H120" s="176"/>
      <c r="I120" s="184"/>
    </row>
    <row r="121" spans="1:9" ht="15.75" customHeight="1">
      <c r="A121" s="67" t="s">
        <v>147</v>
      </c>
      <c r="B121" s="181" t="s">
        <v>148</v>
      </c>
      <c r="C121" s="176"/>
      <c r="D121" s="176"/>
      <c r="E121" s="176"/>
      <c r="F121" s="176"/>
      <c r="G121" s="176"/>
      <c r="H121" s="69">
        <f>SUM(H116+H117+H118)</f>
        <v>0.14250000000000002</v>
      </c>
      <c r="I121" s="77"/>
    </row>
    <row r="122" spans="1:9" ht="15.75" customHeight="1">
      <c r="A122" s="67"/>
      <c r="B122" s="181">
        <v>100</v>
      </c>
      <c r="C122" s="176"/>
      <c r="D122" s="176"/>
      <c r="E122" s="176"/>
      <c r="F122" s="176"/>
      <c r="G122" s="176"/>
      <c r="H122" s="69"/>
      <c r="I122" s="77"/>
    </row>
    <row r="123" spans="1:9" ht="15.75" customHeight="1">
      <c r="A123" s="70"/>
      <c r="B123" s="71"/>
      <c r="C123" s="71"/>
      <c r="D123" s="71"/>
      <c r="E123" s="71"/>
      <c r="F123" s="71"/>
      <c r="G123" s="71"/>
      <c r="H123" s="71"/>
      <c r="I123" s="78"/>
    </row>
    <row r="124" spans="1:9" ht="15.75" customHeight="1">
      <c r="A124" s="67" t="s">
        <v>149</v>
      </c>
      <c r="B124" s="181" t="s">
        <v>150</v>
      </c>
      <c r="C124" s="176"/>
      <c r="D124" s="176"/>
      <c r="E124" s="176"/>
      <c r="F124" s="176"/>
      <c r="G124" s="176"/>
      <c r="H124" s="69"/>
      <c r="I124" s="77">
        <f>I110+I113+I114</f>
        <v>4773.4650000000001</v>
      </c>
    </row>
    <row r="125" spans="1:9" ht="15.75" customHeight="1">
      <c r="A125" s="72"/>
      <c r="B125" s="73"/>
      <c r="C125" s="73"/>
      <c r="D125" s="73"/>
      <c r="E125" s="73"/>
      <c r="F125" s="73"/>
      <c r="G125" s="73"/>
      <c r="H125" s="73"/>
      <c r="I125" s="79"/>
    </row>
    <row r="126" spans="1:9" ht="15.75" customHeight="1">
      <c r="A126" s="67" t="s">
        <v>151</v>
      </c>
      <c r="B126" s="181" t="s">
        <v>152</v>
      </c>
      <c r="C126" s="176"/>
      <c r="D126" s="176"/>
      <c r="E126" s="176"/>
      <c r="F126" s="176"/>
      <c r="G126" s="176"/>
      <c r="H126" s="69"/>
      <c r="I126" s="77">
        <f>ROUND(I124/(1-H121),2)</f>
        <v>5566.72</v>
      </c>
    </row>
    <row r="127" spans="1:9" ht="15.75" customHeight="1">
      <c r="A127" s="67"/>
      <c r="B127" s="68"/>
      <c r="C127" s="68"/>
      <c r="D127" s="68"/>
      <c r="E127" s="68"/>
      <c r="F127" s="68"/>
      <c r="G127" s="68"/>
      <c r="H127" s="69"/>
      <c r="I127" s="77"/>
    </row>
    <row r="128" spans="1:9" ht="15.75" customHeight="1">
      <c r="A128" s="67"/>
      <c r="B128" s="181" t="s">
        <v>153</v>
      </c>
      <c r="C128" s="176"/>
      <c r="D128" s="176"/>
      <c r="E128" s="176"/>
      <c r="F128" s="176"/>
      <c r="G128" s="176"/>
      <c r="H128" s="69"/>
      <c r="I128" s="77">
        <f>I126-I124</f>
        <v>793.25500000000011</v>
      </c>
    </row>
    <row r="129" spans="1:9" ht="15.75" customHeight="1">
      <c r="A129" s="35"/>
      <c r="B129" s="80"/>
      <c r="C129" s="80"/>
      <c r="D129" s="80"/>
      <c r="E129" s="80"/>
      <c r="F129" s="80"/>
      <c r="G129" s="80"/>
      <c r="H129" s="80"/>
      <c r="I129" s="83"/>
    </row>
    <row r="130" spans="1:9" ht="15.75" customHeight="1">
      <c r="A130" s="172" t="s">
        <v>154</v>
      </c>
      <c r="B130" s="170"/>
      <c r="C130" s="170"/>
      <c r="D130" s="170"/>
      <c r="E130" s="170"/>
      <c r="F130" s="170"/>
      <c r="G130" s="170"/>
      <c r="H130" s="170"/>
      <c r="I130" s="171"/>
    </row>
    <row r="131" spans="1:9" ht="15.75" customHeight="1">
      <c r="A131" s="172" t="s">
        <v>155</v>
      </c>
      <c r="B131" s="170"/>
      <c r="C131" s="170"/>
      <c r="D131" s="170"/>
      <c r="E131" s="170"/>
      <c r="F131" s="170"/>
      <c r="G131" s="170"/>
      <c r="H131" s="171"/>
      <c r="I131" s="38" t="s">
        <v>47</v>
      </c>
    </row>
    <row r="132" spans="1:9" ht="15.75" customHeight="1">
      <c r="A132" s="34" t="s">
        <v>23</v>
      </c>
      <c r="B132" s="169" t="str">
        <f>A21</f>
        <v>MÓDULO 1 - COMPOSIÇÃO DA REMUNERAÇÃO</v>
      </c>
      <c r="C132" s="170"/>
      <c r="D132" s="170"/>
      <c r="E132" s="170"/>
      <c r="F132" s="170"/>
      <c r="G132" s="170"/>
      <c r="H132" s="171"/>
      <c r="I132" s="54">
        <f>I29</f>
        <v>1879.18</v>
      </c>
    </row>
    <row r="133" spans="1:9" ht="15.75" customHeight="1">
      <c r="A133" s="34" t="s">
        <v>25</v>
      </c>
      <c r="B133" s="169" t="str">
        <f>A31</f>
        <v>MÓDULO 2 – ENCARGOS E BENEFÍCIOS ANUAIS, MENSAIS E DIÁRIOS</v>
      </c>
      <c r="C133" s="170"/>
      <c r="D133" s="170"/>
      <c r="E133" s="170"/>
      <c r="F133" s="170"/>
      <c r="G133" s="170"/>
      <c r="H133" s="171"/>
      <c r="I133" s="54">
        <f>I62</f>
        <v>1810.0900000000001</v>
      </c>
    </row>
    <row r="134" spans="1:9" ht="15.75" customHeight="1">
      <c r="A134" s="34" t="s">
        <v>28</v>
      </c>
      <c r="B134" s="169" t="str">
        <f>A66</f>
        <v>MÓDULO 3 – PROVISÃO PARA RESCISÃO</v>
      </c>
      <c r="C134" s="170"/>
      <c r="D134" s="170"/>
      <c r="E134" s="170"/>
      <c r="F134" s="170"/>
      <c r="G134" s="170"/>
      <c r="H134" s="171"/>
      <c r="I134" s="54">
        <f>I73</f>
        <v>259.71999999999997</v>
      </c>
    </row>
    <row r="135" spans="1:9" ht="15.75" customHeight="1">
      <c r="A135" s="34" t="s">
        <v>31</v>
      </c>
      <c r="B135" s="169" t="str">
        <f>A78</f>
        <v>MÓDULO 4 – CUSTO DE REPOSIÇÃO DO PROFISSIONAL AUSENTE</v>
      </c>
      <c r="C135" s="170"/>
      <c r="D135" s="170"/>
      <c r="E135" s="170"/>
      <c r="F135" s="170"/>
      <c r="G135" s="170"/>
      <c r="H135" s="171"/>
      <c r="I135" s="54">
        <f>I96</f>
        <v>75.81</v>
      </c>
    </row>
    <row r="136" spans="1:9" ht="15.75" customHeight="1">
      <c r="A136" s="34" t="s">
        <v>52</v>
      </c>
      <c r="B136" s="169" t="str">
        <f>A98</f>
        <v>MÓDULO 5 – INSUMOS DIVERSOS</v>
      </c>
      <c r="C136" s="170"/>
      <c r="D136" s="170"/>
      <c r="E136" s="170"/>
      <c r="F136" s="170"/>
      <c r="G136" s="170"/>
      <c r="H136" s="171"/>
      <c r="I136" s="54">
        <f>I104</f>
        <v>108.075</v>
      </c>
    </row>
    <row r="137" spans="1:9" ht="15.75" customHeight="1">
      <c r="A137" s="172" t="s">
        <v>156</v>
      </c>
      <c r="B137" s="170"/>
      <c r="C137" s="170"/>
      <c r="D137" s="170"/>
      <c r="E137" s="170"/>
      <c r="F137" s="170"/>
      <c r="G137" s="170"/>
      <c r="H137" s="171"/>
      <c r="I137" s="53">
        <f>SUM(I132:I136)</f>
        <v>4132.875</v>
      </c>
    </row>
    <row r="138" spans="1:9" ht="15.75" customHeight="1">
      <c r="A138" s="34" t="s">
        <v>54</v>
      </c>
      <c r="B138" s="169" t="str">
        <f>A111</f>
        <v>MÓDULO 6 – CUSTOS INDIRETOS, TRIBUTOS E LUCRO</v>
      </c>
      <c r="C138" s="170"/>
      <c r="D138" s="170"/>
      <c r="E138" s="170"/>
      <c r="F138" s="170"/>
      <c r="G138" s="170"/>
      <c r="H138" s="171"/>
      <c r="I138" s="54">
        <f>I119</f>
        <v>1433.85</v>
      </c>
    </row>
    <row r="139" spans="1:9" ht="15.75" customHeight="1">
      <c r="A139" s="172" t="s">
        <v>157</v>
      </c>
      <c r="B139" s="170"/>
      <c r="C139" s="170"/>
      <c r="D139" s="170"/>
      <c r="E139" s="170"/>
      <c r="F139" s="170"/>
      <c r="G139" s="170"/>
      <c r="H139" s="171"/>
      <c r="I139" s="53">
        <f>SUM(I137:I138)</f>
        <v>5566.7250000000004</v>
      </c>
    </row>
    <row r="140" spans="1:9" ht="15.75" customHeight="1">
      <c r="A140" s="81"/>
      <c r="B140" s="82"/>
      <c r="C140" s="82"/>
      <c r="D140" s="82"/>
      <c r="E140" s="82"/>
      <c r="F140" s="82"/>
      <c r="G140" s="82"/>
      <c r="H140" s="81"/>
      <c r="I140" s="84"/>
    </row>
    <row r="141" spans="1:9" ht="15.75" customHeight="1"/>
    <row r="142" spans="1:9" ht="15.75" customHeight="1"/>
    <row r="143" spans="1:9" ht="15.75" customHeight="1"/>
    <row r="144" spans="1:9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44">
    <mergeCell ref="A1:I1"/>
    <mergeCell ref="A2:I2"/>
    <mergeCell ref="A3:G3"/>
    <mergeCell ref="H3:I3"/>
    <mergeCell ref="A4:I4"/>
    <mergeCell ref="A5:I5"/>
    <mergeCell ref="B6:H6"/>
    <mergeCell ref="B7:H7"/>
    <mergeCell ref="B8:H8"/>
    <mergeCell ref="B9:H9"/>
    <mergeCell ref="A10:I10"/>
    <mergeCell ref="A11:I11"/>
    <mergeCell ref="A12:B12"/>
    <mergeCell ref="C12:D12"/>
    <mergeCell ref="E12:I12"/>
    <mergeCell ref="A13:B13"/>
    <mergeCell ref="C13:D13"/>
    <mergeCell ref="E13:I13"/>
    <mergeCell ref="A14:I14"/>
    <mergeCell ref="B15:H15"/>
    <mergeCell ref="B16:H16"/>
    <mergeCell ref="B17:H17"/>
    <mergeCell ref="B18:H18"/>
    <mergeCell ref="B19:H19"/>
    <mergeCell ref="A20:I20"/>
    <mergeCell ref="A21:I21"/>
    <mergeCell ref="B22:G22"/>
    <mergeCell ref="B23:G23"/>
    <mergeCell ref="B24:G24"/>
    <mergeCell ref="B25:G25"/>
    <mergeCell ref="B26:G26"/>
    <mergeCell ref="B27:G27"/>
    <mergeCell ref="B28:G28"/>
    <mergeCell ref="A29:H29"/>
    <mergeCell ref="A30:I30"/>
    <mergeCell ref="A31:I31"/>
    <mergeCell ref="A32:G32"/>
    <mergeCell ref="B33:G33"/>
    <mergeCell ref="B34:G34"/>
    <mergeCell ref="A35:G35"/>
    <mergeCell ref="G36:H36"/>
    <mergeCell ref="G37:H37"/>
    <mergeCell ref="G38:H38"/>
    <mergeCell ref="A39:G39"/>
    <mergeCell ref="B40:G40"/>
    <mergeCell ref="B41:G41"/>
    <mergeCell ref="B42:G42"/>
    <mergeCell ref="B43:G43"/>
    <mergeCell ref="B44:G44"/>
    <mergeCell ref="B45:G45"/>
    <mergeCell ref="B46:G46"/>
    <mergeCell ref="B47:G47"/>
    <mergeCell ref="A48:G48"/>
    <mergeCell ref="A49:I49"/>
    <mergeCell ref="A50:G50"/>
    <mergeCell ref="B51:G51"/>
    <mergeCell ref="B52:G52"/>
    <mergeCell ref="B53:G53"/>
    <mergeCell ref="B54:G54"/>
    <mergeCell ref="A55:H55"/>
    <mergeCell ref="A56:I56"/>
    <mergeCell ref="A57:I57"/>
    <mergeCell ref="A58:H58"/>
    <mergeCell ref="B59:H59"/>
    <mergeCell ref="B60:H60"/>
    <mergeCell ref="B61:H61"/>
    <mergeCell ref="A62:H62"/>
    <mergeCell ref="G63:H63"/>
    <mergeCell ref="G64:H64"/>
    <mergeCell ref="G65:H65"/>
    <mergeCell ref="A66:I66"/>
    <mergeCell ref="B67:G67"/>
    <mergeCell ref="B68:G68"/>
    <mergeCell ref="B69:G69"/>
    <mergeCell ref="B70:G70"/>
    <mergeCell ref="B71:G71"/>
    <mergeCell ref="B72:G72"/>
    <mergeCell ref="A73:G73"/>
    <mergeCell ref="G74:H74"/>
    <mergeCell ref="G75:H75"/>
    <mergeCell ref="G76:H76"/>
    <mergeCell ref="G77:H77"/>
    <mergeCell ref="A78:I78"/>
    <mergeCell ref="A79:G79"/>
    <mergeCell ref="B80:G80"/>
    <mergeCell ref="B81:G81"/>
    <mergeCell ref="B82:G82"/>
    <mergeCell ref="B83:G83"/>
    <mergeCell ref="B84:G84"/>
    <mergeCell ref="B85:G85"/>
    <mergeCell ref="A86:G86"/>
    <mergeCell ref="A87:I87"/>
    <mergeCell ref="A88:G88"/>
    <mergeCell ref="B89:G89"/>
    <mergeCell ref="A90:G90"/>
    <mergeCell ref="A91:I91"/>
    <mergeCell ref="A92:I92"/>
    <mergeCell ref="A93:H93"/>
    <mergeCell ref="B94:H94"/>
    <mergeCell ref="B95:H95"/>
    <mergeCell ref="A96:H96"/>
    <mergeCell ref="A97:I97"/>
    <mergeCell ref="A98:I98"/>
    <mergeCell ref="B99:G99"/>
    <mergeCell ref="B100:G100"/>
    <mergeCell ref="B101:G101"/>
    <mergeCell ref="B102:G102"/>
    <mergeCell ref="B103:G103"/>
    <mergeCell ref="A119:G119"/>
    <mergeCell ref="A120:I120"/>
    <mergeCell ref="B121:G121"/>
    <mergeCell ref="A104:G104"/>
    <mergeCell ref="G105:H105"/>
    <mergeCell ref="G106:H106"/>
    <mergeCell ref="G107:H107"/>
    <mergeCell ref="G108:H108"/>
    <mergeCell ref="G109:H109"/>
    <mergeCell ref="G110:H110"/>
    <mergeCell ref="A111:I111"/>
    <mergeCell ref="B112:G112"/>
    <mergeCell ref="B135:H135"/>
    <mergeCell ref="B136:H136"/>
    <mergeCell ref="A137:H137"/>
    <mergeCell ref="B138:H138"/>
    <mergeCell ref="A139:H139"/>
    <mergeCell ref="A36:F38"/>
    <mergeCell ref="A63:F65"/>
    <mergeCell ref="A74:F77"/>
    <mergeCell ref="A105:F110"/>
    <mergeCell ref="B122:G122"/>
    <mergeCell ref="B124:G124"/>
    <mergeCell ref="B126:G126"/>
    <mergeCell ref="B128:G128"/>
    <mergeCell ref="A130:I130"/>
    <mergeCell ref="A131:H131"/>
    <mergeCell ref="B132:H132"/>
    <mergeCell ref="B133:H133"/>
    <mergeCell ref="B134:H134"/>
    <mergeCell ref="B113:G113"/>
    <mergeCell ref="B114:G114"/>
    <mergeCell ref="B115:G115"/>
    <mergeCell ref="B116:G116"/>
    <mergeCell ref="B117:G117"/>
    <mergeCell ref="B118:G118"/>
  </mergeCells>
  <pageMargins left="0.31496062992126" right="0.31496062992126" top="0.31496062992126" bottom="0.31496062992126" header="0" footer="0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39"/>
  <sheetViews>
    <sheetView view="pageBreakPreview" topLeftCell="A115" zoomScaleSheetLayoutView="100" workbookViewId="0">
      <selection activeCell="N112" sqref="N112"/>
    </sheetView>
  </sheetViews>
  <sheetFormatPr defaultRowHeight="15"/>
  <cols>
    <col min="7" max="7" width="26.7109375" customWidth="1"/>
    <col min="8" max="8" width="9.140625" customWidth="1"/>
    <col min="9" max="9" width="16" bestFit="1" customWidth="1"/>
  </cols>
  <sheetData>
    <row r="1" spans="1:9">
      <c r="A1" s="203" t="s">
        <v>254</v>
      </c>
      <c r="B1" s="170"/>
      <c r="C1" s="170"/>
      <c r="D1" s="170"/>
      <c r="E1" s="170"/>
      <c r="F1" s="170"/>
      <c r="G1" s="170"/>
      <c r="H1" s="170"/>
      <c r="I1" s="171"/>
    </row>
    <row r="2" spans="1:9">
      <c r="A2" s="195"/>
      <c r="B2" s="176"/>
      <c r="C2" s="176"/>
      <c r="D2" s="176"/>
      <c r="E2" s="176"/>
      <c r="F2" s="176"/>
      <c r="G2" s="176"/>
      <c r="H2" s="176"/>
      <c r="I2" s="184"/>
    </row>
    <row r="3" spans="1:9">
      <c r="A3" s="204" t="s">
        <v>21</v>
      </c>
      <c r="B3" s="170"/>
      <c r="C3" s="170"/>
      <c r="D3" s="170"/>
      <c r="E3" s="170"/>
      <c r="F3" s="170"/>
      <c r="G3" s="171"/>
      <c r="H3" s="207" t="s">
        <v>211</v>
      </c>
      <c r="I3" s="171"/>
    </row>
    <row r="4" spans="1:9">
      <c r="A4" s="204"/>
      <c r="B4" s="205"/>
      <c r="C4" s="205"/>
      <c r="D4" s="205"/>
      <c r="E4" s="205"/>
      <c r="F4" s="205"/>
      <c r="G4" s="205"/>
      <c r="H4" s="205"/>
      <c r="I4" s="206"/>
    </row>
    <row r="5" spans="1:9">
      <c r="A5" s="172" t="s">
        <v>22</v>
      </c>
      <c r="B5" s="170"/>
      <c r="C5" s="170"/>
      <c r="D5" s="170"/>
      <c r="E5" s="170"/>
      <c r="F5" s="170"/>
      <c r="G5" s="170"/>
      <c r="H5" s="170"/>
      <c r="I5" s="171"/>
    </row>
    <row r="6" spans="1:9">
      <c r="A6" s="34" t="s">
        <v>23</v>
      </c>
      <c r="B6" s="169" t="s">
        <v>24</v>
      </c>
      <c r="C6" s="170"/>
      <c r="D6" s="170"/>
      <c r="E6" s="170"/>
      <c r="F6" s="170"/>
      <c r="G6" s="170"/>
      <c r="H6" s="171"/>
      <c r="I6" s="47"/>
    </row>
    <row r="7" spans="1:9">
      <c r="A7" s="34" t="s">
        <v>25</v>
      </c>
      <c r="B7" s="169" t="s">
        <v>26</v>
      </c>
      <c r="C7" s="170"/>
      <c r="D7" s="170"/>
      <c r="E7" s="170"/>
      <c r="F7" s="170"/>
      <c r="G7" s="170"/>
      <c r="H7" s="171"/>
      <c r="I7" s="121" t="s">
        <v>159</v>
      </c>
    </row>
    <row r="8" spans="1:9">
      <c r="A8" s="34" t="s">
        <v>28</v>
      </c>
      <c r="B8" s="169" t="s">
        <v>29</v>
      </c>
      <c r="C8" s="170"/>
      <c r="D8" s="170"/>
      <c r="E8" s="170"/>
      <c r="F8" s="170"/>
      <c r="G8" s="170"/>
      <c r="H8" s="171"/>
      <c r="I8" s="34" t="s">
        <v>247</v>
      </c>
    </row>
    <row r="9" spans="1:9">
      <c r="A9" s="34" t="s">
        <v>31</v>
      </c>
      <c r="B9" s="169" t="s">
        <v>32</v>
      </c>
      <c r="C9" s="170"/>
      <c r="D9" s="170"/>
      <c r="E9" s="170"/>
      <c r="F9" s="170"/>
      <c r="G9" s="170"/>
      <c r="H9" s="171"/>
      <c r="I9" s="34">
        <v>12</v>
      </c>
    </row>
    <row r="10" spans="1:9">
      <c r="A10" s="197"/>
      <c r="B10" s="176"/>
      <c r="C10" s="176"/>
      <c r="D10" s="176"/>
      <c r="E10" s="176"/>
      <c r="F10" s="176"/>
      <c r="G10" s="176"/>
      <c r="H10" s="176"/>
      <c r="I10" s="184"/>
    </row>
    <row r="11" spans="1:9">
      <c r="A11" s="172" t="s">
        <v>33</v>
      </c>
      <c r="B11" s="170"/>
      <c r="C11" s="170"/>
      <c r="D11" s="170"/>
      <c r="E11" s="170"/>
      <c r="F11" s="170"/>
      <c r="G11" s="170"/>
      <c r="H11" s="170"/>
      <c r="I11" s="171"/>
    </row>
    <row r="12" spans="1:9">
      <c r="A12" s="192" t="s">
        <v>34</v>
      </c>
      <c r="B12" s="171"/>
      <c r="C12" s="192" t="s">
        <v>35</v>
      </c>
      <c r="D12" s="171"/>
      <c r="E12" s="192" t="s">
        <v>36</v>
      </c>
      <c r="F12" s="170"/>
      <c r="G12" s="170"/>
      <c r="H12" s="170"/>
      <c r="I12" s="171"/>
    </row>
    <row r="13" spans="1:9">
      <c r="A13" s="208" t="s">
        <v>198</v>
      </c>
      <c r="B13" s="199"/>
      <c r="C13" s="200" t="s">
        <v>10</v>
      </c>
      <c r="D13" s="201"/>
      <c r="E13" s="192">
        <v>1</v>
      </c>
      <c r="F13" s="170"/>
      <c r="G13" s="170"/>
      <c r="H13" s="170"/>
      <c r="I13" s="171"/>
    </row>
    <row r="14" spans="1:9">
      <c r="A14" s="172" t="s">
        <v>37</v>
      </c>
      <c r="B14" s="170"/>
      <c r="C14" s="170"/>
      <c r="D14" s="170"/>
      <c r="E14" s="170"/>
      <c r="F14" s="170"/>
      <c r="G14" s="170"/>
      <c r="H14" s="170"/>
      <c r="I14" s="171"/>
    </row>
    <row r="15" spans="1:9">
      <c r="A15" s="34">
        <v>1</v>
      </c>
      <c r="B15" s="169" t="s">
        <v>38</v>
      </c>
      <c r="C15" s="170"/>
      <c r="D15" s="170"/>
      <c r="E15" s="170"/>
      <c r="F15" s="170"/>
      <c r="G15" s="170"/>
      <c r="H15" s="171"/>
      <c r="I15" s="121" t="s">
        <v>198</v>
      </c>
    </row>
    <row r="16" spans="1:9">
      <c r="A16" s="34">
        <v>2</v>
      </c>
      <c r="B16" s="169" t="s">
        <v>39</v>
      </c>
      <c r="C16" s="170"/>
      <c r="D16" s="170"/>
      <c r="E16" s="170"/>
      <c r="F16" s="170"/>
      <c r="G16" s="170"/>
      <c r="H16" s="171"/>
      <c r="I16" s="119" t="s">
        <v>200</v>
      </c>
    </row>
    <row r="17" spans="1:9">
      <c r="A17" s="34">
        <v>3</v>
      </c>
      <c r="B17" s="169" t="s">
        <v>40</v>
      </c>
      <c r="C17" s="170"/>
      <c r="D17" s="170"/>
      <c r="E17" s="170"/>
      <c r="F17" s="170"/>
      <c r="G17" s="170"/>
      <c r="H17" s="171"/>
      <c r="I17" s="49">
        <v>1879.18</v>
      </c>
    </row>
    <row r="18" spans="1:9" ht="140.25">
      <c r="A18" s="36">
        <v>4</v>
      </c>
      <c r="B18" s="196" t="s">
        <v>41</v>
      </c>
      <c r="C18" s="170"/>
      <c r="D18" s="170"/>
      <c r="E18" s="170"/>
      <c r="F18" s="170"/>
      <c r="G18" s="170"/>
      <c r="H18" s="171"/>
      <c r="I18" s="50" t="s">
        <v>42</v>
      </c>
    </row>
    <row r="19" spans="1:9">
      <c r="A19" s="34">
        <v>5</v>
      </c>
      <c r="B19" s="169" t="s">
        <v>43</v>
      </c>
      <c r="C19" s="170"/>
      <c r="D19" s="170"/>
      <c r="E19" s="170"/>
      <c r="F19" s="170"/>
      <c r="G19" s="170"/>
      <c r="H19" s="171"/>
      <c r="I19" s="123" t="s">
        <v>199</v>
      </c>
    </row>
    <row r="20" spans="1:9">
      <c r="A20" s="189"/>
      <c r="B20" s="170"/>
      <c r="C20" s="170"/>
      <c r="D20" s="170"/>
      <c r="E20" s="170"/>
      <c r="F20" s="170"/>
      <c r="G20" s="170"/>
      <c r="H20" s="170"/>
      <c r="I20" s="171"/>
    </row>
    <row r="21" spans="1:9">
      <c r="A21" s="172" t="s">
        <v>44</v>
      </c>
      <c r="B21" s="170"/>
      <c r="C21" s="170"/>
      <c r="D21" s="170"/>
      <c r="E21" s="170"/>
      <c r="F21" s="170"/>
      <c r="G21" s="170"/>
      <c r="H21" s="170"/>
      <c r="I21" s="171"/>
    </row>
    <row r="22" spans="1:9">
      <c r="A22" s="37">
        <v>1</v>
      </c>
      <c r="B22" s="172" t="s">
        <v>45</v>
      </c>
      <c r="C22" s="170"/>
      <c r="D22" s="170"/>
      <c r="E22" s="170"/>
      <c r="F22" s="170"/>
      <c r="G22" s="171"/>
      <c r="H22" s="38" t="s">
        <v>46</v>
      </c>
      <c r="I22" s="38" t="s">
        <v>47</v>
      </c>
    </row>
    <row r="23" spans="1:9">
      <c r="A23" s="39" t="s">
        <v>23</v>
      </c>
      <c r="B23" s="169" t="s">
        <v>48</v>
      </c>
      <c r="C23" s="170"/>
      <c r="D23" s="170"/>
      <c r="E23" s="170"/>
      <c r="F23" s="170"/>
      <c r="G23" s="171"/>
      <c r="H23" s="40"/>
      <c r="I23" s="51">
        <f>I17</f>
        <v>1879.18</v>
      </c>
    </row>
    <row r="24" spans="1:9">
      <c r="A24" s="39" t="s">
        <v>25</v>
      </c>
      <c r="B24" s="169" t="s">
        <v>49</v>
      </c>
      <c r="C24" s="170"/>
      <c r="D24" s="170"/>
      <c r="E24" s="170"/>
      <c r="F24" s="170"/>
      <c r="G24" s="171"/>
      <c r="H24" s="41"/>
      <c r="I24" s="52">
        <v>0</v>
      </c>
    </row>
    <row r="25" spans="1:9">
      <c r="A25" s="39" t="s">
        <v>28</v>
      </c>
      <c r="B25" s="169" t="s">
        <v>50</v>
      </c>
      <c r="C25" s="170"/>
      <c r="D25" s="170"/>
      <c r="E25" s="170"/>
      <c r="F25" s="170"/>
      <c r="G25" s="171"/>
      <c r="H25" s="41"/>
      <c r="I25" s="51">
        <v>0</v>
      </c>
    </row>
    <row r="26" spans="1:9">
      <c r="A26" s="39" t="s">
        <v>31</v>
      </c>
      <c r="B26" s="169" t="s">
        <v>51</v>
      </c>
      <c r="C26" s="170"/>
      <c r="D26" s="170"/>
      <c r="E26" s="170"/>
      <c r="F26" s="170"/>
      <c r="G26" s="171"/>
      <c r="H26" s="41">
        <v>0.2</v>
      </c>
      <c r="I26" s="51">
        <v>0</v>
      </c>
    </row>
    <row r="27" spans="1:9">
      <c r="A27" s="39" t="s">
        <v>52</v>
      </c>
      <c r="B27" s="169" t="s">
        <v>53</v>
      </c>
      <c r="C27" s="170"/>
      <c r="D27" s="170"/>
      <c r="E27" s="170"/>
      <c r="F27" s="170"/>
      <c r="G27" s="171"/>
      <c r="H27" s="41"/>
      <c r="I27" s="51">
        <v>0</v>
      </c>
    </row>
    <row r="28" spans="1:9">
      <c r="A28" s="39" t="s">
        <v>54</v>
      </c>
      <c r="B28" s="169" t="s">
        <v>55</v>
      </c>
      <c r="C28" s="170"/>
      <c r="D28" s="170"/>
      <c r="E28" s="170"/>
      <c r="F28" s="170"/>
      <c r="G28" s="171"/>
      <c r="H28" s="41"/>
      <c r="I28" s="51">
        <v>0</v>
      </c>
    </row>
    <row r="29" spans="1:9">
      <c r="A29" s="172" t="s">
        <v>56</v>
      </c>
      <c r="B29" s="170"/>
      <c r="C29" s="170"/>
      <c r="D29" s="170"/>
      <c r="E29" s="170"/>
      <c r="F29" s="170"/>
      <c r="G29" s="170"/>
      <c r="H29" s="171"/>
      <c r="I29" s="53">
        <f>SUM(I23:I28)</f>
        <v>1879.18</v>
      </c>
    </row>
    <row r="30" spans="1:9">
      <c r="A30" s="195"/>
      <c r="B30" s="176"/>
      <c r="C30" s="176"/>
      <c r="D30" s="176"/>
      <c r="E30" s="176"/>
      <c r="F30" s="176"/>
      <c r="G30" s="176"/>
      <c r="H30" s="176"/>
      <c r="I30" s="184"/>
    </row>
    <row r="31" spans="1:9">
      <c r="A31" s="172" t="s">
        <v>57</v>
      </c>
      <c r="B31" s="170"/>
      <c r="C31" s="170"/>
      <c r="D31" s="170"/>
      <c r="E31" s="170"/>
      <c r="F31" s="170"/>
      <c r="G31" s="170"/>
      <c r="H31" s="170"/>
      <c r="I31" s="171"/>
    </row>
    <row r="32" spans="1:9">
      <c r="A32" s="172" t="s">
        <v>58</v>
      </c>
      <c r="B32" s="170"/>
      <c r="C32" s="170"/>
      <c r="D32" s="170"/>
      <c r="E32" s="170"/>
      <c r="F32" s="170"/>
      <c r="G32" s="171"/>
      <c r="H32" s="38" t="s">
        <v>46</v>
      </c>
      <c r="I32" s="38" t="s">
        <v>47</v>
      </c>
    </row>
    <row r="33" spans="1:9">
      <c r="A33" s="39" t="s">
        <v>23</v>
      </c>
      <c r="B33" s="169" t="s">
        <v>59</v>
      </c>
      <c r="C33" s="170"/>
      <c r="D33" s="170"/>
      <c r="E33" s="170"/>
      <c r="F33" s="170"/>
      <c r="G33" s="171"/>
      <c r="H33" s="41">
        <f>ROUND(1/12,4)</f>
        <v>8.3299999999999999E-2</v>
      </c>
      <c r="I33" s="54">
        <f>ROUND(I29*H33,2)</f>
        <v>156.54</v>
      </c>
    </row>
    <row r="34" spans="1:9">
      <c r="A34" s="39" t="s">
        <v>25</v>
      </c>
      <c r="B34" s="169" t="s">
        <v>60</v>
      </c>
      <c r="C34" s="170"/>
      <c r="D34" s="170"/>
      <c r="E34" s="170"/>
      <c r="F34" s="170"/>
      <c r="G34" s="171"/>
      <c r="H34" s="41">
        <v>0.121</v>
      </c>
      <c r="I34" s="54">
        <f>ROUND(I29*H34,2)</f>
        <v>227.38</v>
      </c>
    </row>
    <row r="35" spans="1:9">
      <c r="A35" s="172" t="s">
        <v>61</v>
      </c>
      <c r="B35" s="170"/>
      <c r="C35" s="170"/>
      <c r="D35" s="170"/>
      <c r="E35" s="170"/>
      <c r="F35" s="170"/>
      <c r="G35" s="171"/>
      <c r="H35" s="42">
        <f t="shared" ref="H35:I35" si="0">SUM(H33:H34)</f>
        <v>0.20429999999999998</v>
      </c>
      <c r="I35" s="53">
        <f t="shared" si="0"/>
        <v>383.91999999999996</v>
      </c>
    </row>
    <row r="36" spans="1:9">
      <c r="A36" s="173" t="s">
        <v>62</v>
      </c>
      <c r="B36" s="174"/>
      <c r="C36" s="174"/>
      <c r="D36" s="174"/>
      <c r="E36" s="174"/>
      <c r="F36" s="174"/>
      <c r="G36" s="185" t="s">
        <v>63</v>
      </c>
      <c r="H36" s="170"/>
      <c r="I36" s="55">
        <f>I29</f>
        <v>1879.18</v>
      </c>
    </row>
    <row r="37" spans="1:9">
      <c r="A37" s="175"/>
      <c r="B37" s="176"/>
      <c r="C37" s="176"/>
      <c r="D37" s="176"/>
      <c r="E37" s="176"/>
      <c r="F37" s="177"/>
      <c r="G37" s="185" t="s">
        <v>64</v>
      </c>
      <c r="H37" s="170"/>
      <c r="I37" s="55">
        <f>I35</f>
        <v>383.91999999999996</v>
      </c>
    </row>
    <row r="38" spans="1:9" ht="15.75">
      <c r="A38" s="178"/>
      <c r="B38" s="179"/>
      <c r="C38" s="179"/>
      <c r="D38" s="179"/>
      <c r="E38" s="179"/>
      <c r="F38" s="179"/>
      <c r="G38" s="186" t="s">
        <v>65</v>
      </c>
      <c r="H38" s="170"/>
      <c r="I38" s="56">
        <f>SUM(I36:I37)</f>
        <v>2263.1</v>
      </c>
    </row>
    <row r="39" spans="1:9">
      <c r="A39" s="172" t="s">
        <v>66</v>
      </c>
      <c r="B39" s="170"/>
      <c r="C39" s="170"/>
      <c r="D39" s="170"/>
      <c r="E39" s="170"/>
      <c r="F39" s="170"/>
      <c r="G39" s="171"/>
      <c r="H39" s="38" t="s">
        <v>46</v>
      </c>
      <c r="I39" s="38" t="s">
        <v>47</v>
      </c>
    </row>
    <row r="40" spans="1:9">
      <c r="A40" s="39" t="s">
        <v>23</v>
      </c>
      <c r="B40" s="169" t="s">
        <v>67</v>
      </c>
      <c r="C40" s="170"/>
      <c r="D40" s="170"/>
      <c r="E40" s="170"/>
      <c r="F40" s="170"/>
      <c r="G40" s="171"/>
      <c r="H40" s="41">
        <v>0.2</v>
      </c>
      <c r="I40" s="54">
        <f t="shared" ref="I40:I47" si="1">ROUND($I$38*H40,2)</f>
        <v>452.62</v>
      </c>
    </row>
    <row r="41" spans="1:9">
      <c r="A41" s="39" t="s">
        <v>25</v>
      </c>
      <c r="B41" s="169" t="s">
        <v>68</v>
      </c>
      <c r="C41" s="170"/>
      <c r="D41" s="170"/>
      <c r="E41" s="170"/>
      <c r="F41" s="170"/>
      <c r="G41" s="171"/>
      <c r="H41" s="41">
        <v>2.5000000000000001E-2</v>
      </c>
      <c r="I41" s="54">
        <f t="shared" si="1"/>
        <v>56.58</v>
      </c>
    </row>
    <row r="42" spans="1:9">
      <c r="A42" s="39" t="s">
        <v>28</v>
      </c>
      <c r="B42" s="169" t="s">
        <v>69</v>
      </c>
      <c r="C42" s="170"/>
      <c r="D42" s="170"/>
      <c r="E42" s="170"/>
      <c r="F42" s="170"/>
      <c r="G42" s="171"/>
      <c r="H42" s="41">
        <v>0.06</v>
      </c>
      <c r="I42" s="54">
        <f t="shared" si="1"/>
        <v>135.79</v>
      </c>
    </row>
    <row r="43" spans="1:9">
      <c r="A43" s="39" t="s">
        <v>31</v>
      </c>
      <c r="B43" s="169" t="s">
        <v>70</v>
      </c>
      <c r="C43" s="170"/>
      <c r="D43" s="170"/>
      <c r="E43" s="170"/>
      <c r="F43" s="170"/>
      <c r="G43" s="171"/>
      <c r="H43" s="41">
        <v>1.4999999999999999E-2</v>
      </c>
      <c r="I43" s="54">
        <f t="shared" si="1"/>
        <v>33.950000000000003</v>
      </c>
    </row>
    <row r="44" spans="1:9">
      <c r="A44" s="39" t="s">
        <v>52</v>
      </c>
      <c r="B44" s="169" t="s">
        <v>71</v>
      </c>
      <c r="C44" s="170"/>
      <c r="D44" s="170"/>
      <c r="E44" s="170"/>
      <c r="F44" s="170"/>
      <c r="G44" s="171"/>
      <c r="H44" s="41">
        <v>0.01</v>
      </c>
      <c r="I44" s="54">
        <f t="shared" si="1"/>
        <v>22.63</v>
      </c>
    </row>
    <row r="45" spans="1:9">
      <c r="A45" s="39" t="s">
        <v>54</v>
      </c>
      <c r="B45" s="169" t="s">
        <v>72</v>
      </c>
      <c r="C45" s="170"/>
      <c r="D45" s="170"/>
      <c r="E45" s="170"/>
      <c r="F45" s="170"/>
      <c r="G45" s="171"/>
      <c r="H45" s="41">
        <v>6.0000000000000001E-3</v>
      </c>
      <c r="I45" s="54">
        <f t="shared" si="1"/>
        <v>13.58</v>
      </c>
    </row>
    <row r="46" spans="1:9">
      <c r="A46" s="39" t="s">
        <v>73</v>
      </c>
      <c r="B46" s="169" t="s">
        <v>74</v>
      </c>
      <c r="C46" s="170"/>
      <c r="D46" s="170"/>
      <c r="E46" s="170"/>
      <c r="F46" s="170"/>
      <c r="G46" s="171"/>
      <c r="H46" s="41">
        <v>2E-3</v>
      </c>
      <c r="I46" s="54">
        <f t="shared" si="1"/>
        <v>4.53</v>
      </c>
    </row>
    <row r="47" spans="1:9">
      <c r="A47" s="39" t="s">
        <v>75</v>
      </c>
      <c r="B47" s="169" t="s">
        <v>76</v>
      </c>
      <c r="C47" s="170"/>
      <c r="D47" s="170"/>
      <c r="E47" s="170"/>
      <c r="F47" s="170"/>
      <c r="G47" s="171"/>
      <c r="H47" s="41">
        <v>0.08</v>
      </c>
      <c r="I47" s="54">
        <f t="shared" si="1"/>
        <v>181.05</v>
      </c>
    </row>
    <row r="48" spans="1:9">
      <c r="A48" s="172" t="s">
        <v>77</v>
      </c>
      <c r="B48" s="170"/>
      <c r="C48" s="170"/>
      <c r="D48" s="170"/>
      <c r="E48" s="170"/>
      <c r="F48" s="170"/>
      <c r="G48" s="171"/>
      <c r="H48" s="42">
        <f t="shared" ref="H48:I48" si="2">SUM(H40:H47)</f>
        <v>0.39800000000000008</v>
      </c>
      <c r="I48" s="53">
        <f t="shared" si="2"/>
        <v>900.73</v>
      </c>
    </row>
    <row r="49" spans="1:9">
      <c r="A49" s="188"/>
      <c r="B49" s="170"/>
      <c r="C49" s="170"/>
      <c r="D49" s="170"/>
      <c r="E49" s="170"/>
      <c r="F49" s="170"/>
      <c r="G49" s="170"/>
      <c r="H49" s="170"/>
      <c r="I49" s="171"/>
    </row>
    <row r="50" spans="1:9">
      <c r="A50" s="172" t="s">
        <v>78</v>
      </c>
      <c r="B50" s="170"/>
      <c r="C50" s="170"/>
      <c r="D50" s="170"/>
      <c r="E50" s="170"/>
      <c r="F50" s="170"/>
      <c r="G50" s="171"/>
      <c r="H50" s="42"/>
      <c r="I50" s="38" t="s">
        <v>47</v>
      </c>
    </row>
    <row r="51" spans="1:9">
      <c r="A51" s="39" t="s">
        <v>23</v>
      </c>
      <c r="B51" s="189" t="s">
        <v>79</v>
      </c>
      <c r="C51" s="170"/>
      <c r="D51" s="170"/>
      <c r="E51" s="170"/>
      <c r="F51" s="170"/>
      <c r="G51" s="171"/>
      <c r="H51" s="44">
        <v>4</v>
      </c>
      <c r="I51" s="51">
        <f>ROUND((H51*2*22)-0.06*I23,2)</f>
        <v>63.25</v>
      </c>
    </row>
    <row r="52" spans="1:9">
      <c r="A52" s="39" t="s">
        <v>25</v>
      </c>
      <c r="B52" s="189" t="s">
        <v>80</v>
      </c>
      <c r="C52" s="170"/>
      <c r="D52" s="170"/>
      <c r="E52" s="170"/>
      <c r="F52" s="170"/>
      <c r="G52" s="171"/>
      <c r="H52" s="34" t="s">
        <v>81</v>
      </c>
      <c r="I52" s="51">
        <v>412.05</v>
      </c>
    </row>
    <row r="53" spans="1:9">
      <c r="A53" s="45" t="s">
        <v>28</v>
      </c>
      <c r="B53" s="194" t="s">
        <v>82</v>
      </c>
      <c r="C53" s="170"/>
      <c r="D53" s="170"/>
      <c r="E53" s="170"/>
      <c r="F53" s="170"/>
      <c r="G53" s="171"/>
      <c r="H53" s="46" t="s">
        <v>81</v>
      </c>
      <c r="I53" s="52">
        <v>42</v>
      </c>
    </row>
    <row r="54" spans="1:9">
      <c r="A54" s="39" t="s">
        <v>31</v>
      </c>
      <c r="B54" s="189" t="s">
        <v>83</v>
      </c>
      <c r="C54" s="170"/>
      <c r="D54" s="170"/>
      <c r="E54" s="170"/>
      <c r="F54" s="170"/>
      <c r="G54" s="171"/>
      <c r="H54" s="34" t="s">
        <v>81</v>
      </c>
      <c r="I54" s="51">
        <f>ROUND((I23*26)*0.002/12,2)</f>
        <v>8.14</v>
      </c>
    </row>
    <row r="55" spans="1:9">
      <c r="A55" s="172" t="s">
        <v>84</v>
      </c>
      <c r="B55" s="170"/>
      <c r="C55" s="170"/>
      <c r="D55" s="170"/>
      <c r="E55" s="170"/>
      <c r="F55" s="170"/>
      <c r="G55" s="170"/>
      <c r="H55" s="171"/>
      <c r="I55" s="53">
        <f>SUM(I51:I54)</f>
        <v>525.43999999999994</v>
      </c>
    </row>
    <row r="56" spans="1:9">
      <c r="A56" s="188"/>
      <c r="B56" s="170"/>
      <c r="C56" s="170"/>
      <c r="D56" s="170"/>
      <c r="E56" s="170"/>
      <c r="F56" s="170"/>
      <c r="G56" s="170"/>
      <c r="H56" s="170"/>
      <c r="I56" s="171"/>
    </row>
    <row r="57" spans="1:9">
      <c r="A57" s="172" t="s">
        <v>85</v>
      </c>
      <c r="B57" s="170"/>
      <c r="C57" s="170"/>
      <c r="D57" s="170"/>
      <c r="E57" s="170"/>
      <c r="F57" s="170"/>
      <c r="G57" s="170"/>
      <c r="H57" s="170"/>
      <c r="I57" s="171"/>
    </row>
    <row r="58" spans="1:9">
      <c r="A58" s="172" t="s">
        <v>86</v>
      </c>
      <c r="B58" s="170"/>
      <c r="C58" s="170"/>
      <c r="D58" s="170"/>
      <c r="E58" s="170"/>
      <c r="F58" s="170"/>
      <c r="G58" s="170"/>
      <c r="H58" s="171"/>
      <c r="I58" s="38" t="s">
        <v>47</v>
      </c>
    </row>
    <row r="59" spans="1:9">
      <c r="A59" s="39" t="s">
        <v>87</v>
      </c>
      <c r="B59" s="192" t="s">
        <v>88</v>
      </c>
      <c r="C59" s="170"/>
      <c r="D59" s="170"/>
      <c r="E59" s="170"/>
      <c r="F59" s="170"/>
      <c r="G59" s="170"/>
      <c r="H59" s="171"/>
      <c r="I59" s="54">
        <f>I35</f>
        <v>383.91999999999996</v>
      </c>
    </row>
    <row r="60" spans="1:9">
      <c r="A60" s="39" t="s">
        <v>89</v>
      </c>
      <c r="B60" s="192" t="s">
        <v>90</v>
      </c>
      <c r="C60" s="170"/>
      <c r="D60" s="170"/>
      <c r="E60" s="170"/>
      <c r="F60" s="170"/>
      <c r="G60" s="170"/>
      <c r="H60" s="171"/>
      <c r="I60" s="54">
        <f>I48</f>
        <v>900.73</v>
      </c>
    </row>
    <row r="61" spans="1:9">
      <c r="A61" s="39" t="s">
        <v>91</v>
      </c>
      <c r="B61" s="192" t="s">
        <v>92</v>
      </c>
      <c r="C61" s="170"/>
      <c r="D61" s="170"/>
      <c r="E61" s="170"/>
      <c r="F61" s="170"/>
      <c r="G61" s="170"/>
      <c r="H61" s="171"/>
      <c r="I61" s="54">
        <f>I55</f>
        <v>525.43999999999994</v>
      </c>
    </row>
    <row r="62" spans="1:9">
      <c r="A62" s="172" t="s">
        <v>93</v>
      </c>
      <c r="B62" s="170"/>
      <c r="C62" s="170"/>
      <c r="D62" s="170"/>
      <c r="E62" s="170"/>
      <c r="F62" s="170"/>
      <c r="G62" s="170"/>
      <c r="H62" s="171"/>
      <c r="I62" s="53">
        <f>SUM(I59:I61)</f>
        <v>1810.0900000000001</v>
      </c>
    </row>
    <row r="63" spans="1:9">
      <c r="A63" s="180" t="s">
        <v>94</v>
      </c>
      <c r="B63" s="174"/>
      <c r="C63" s="174"/>
      <c r="D63" s="174"/>
      <c r="E63" s="174"/>
      <c r="F63" s="174"/>
      <c r="G63" s="185" t="s">
        <v>63</v>
      </c>
      <c r="H63" s="170"/>
      <c r="I63" s="55">
        <f>I29</f>
        <v>1879.18</v>
      </c>
    </row>
    <row r="64" spans="1:9">
      <c r="A64" s="175"/>
      <c r="B64" s="176"/>
      <c r="C64" s="176"/>
      <c r="D64" s="176"/>
      <c r="E64" s="176"/>
      <c r="F64" s="177"/>
      <c r="G64" s="185" t="s">
        <v>95</v>
      </c>
      <c r="H64" s="170"/>
      <c r="I64" s="55">
        <f>I62</f>
        <v>1810.0900000000001</v>
      </c>
    </row>
    <row r="65" spans="1:9" ht="15.75">
      <c r="A65" s="178"/>
      <c r="B65" s="179"/>
      <c r="C65" s="179"/>
      <c r="D65" s="179"/>
      <c r="E65" s="179"/>
      <c r="F65" s="179"/>
      <c r="G65" s="186" t="s">
        <v>65</v>
      </c>
      <c r="H65" s="170"/>
      <c r="I65" s="56">
        <f>SUM(I63:I64)</f>
        <v>3689.2700000000004</v>
      </c>
    </row>
    <row r="66" spans="1:9">
      <c r="A66" s="172" t="s">
        <v>96</v>
      </c>
      <c r="B66" s="170"/>
      <c r="C66" s="170"/>
      <c r="D66" s="170"/>
      <c r="E66" s="170"/>
      <c r="F66" s="170"/>
      <c r="G66" s="170"/>
      <c r="H66" s="170"/>
      <c r="I66" s="171"/>
    </row>
    <row r="67" spans="1:9">
      <c r="A67" s="38">
        <v>3</v>
      </c>
      <c r="B67" s="172" t="s">
        <v>97</v>
      </c>
      <c r="C67" s="170"/>
      <c r="D67" s="170"/>
      <c r="E67" s="170"/>
      <c r="F67" s="170"/>
      <c r="G67" s="171"/>
      <c r="H67" s="38" t="s">
        <v>46</v>
      </c>
      <c r="I67" s="38" t="s">
        <v>47</v>
      </c>
    </row>
    <row r="68" spans="1:9">
      <c r="A68" s="39" t="s">
        <v>23</v>
      </c>
      <c r="B68" s="169" t="s">
        <v>98</v>
      </c>
      <c r="C68" s="170"/>
      <c r="D68" s="170"/>
      <c r="E68" s="170"/>
      <c r="F68" s="170"/>
      <c r="G68" s="171"/>
      <c r="H68" s="41">
        <f>ROUND(((1/12)*5%),4)</f>
        <v>4.1999999999999997E-3</v>
      </c>
      <c r="I68" s="54">
        <f t="shared" ref="I68:I72" si="3">ROUND(H68*$I$65,2)</f>
        <v>15.49</v>
      </c>
    </row>
    <row r="69" spans="1:9">
      <c r="A69" s="39" t="s">
        <v>25</v>
      </c>
      <c r="B69" s="169" t="s">
        <v>99</v>
      </c>
      <c r="C69" s="170"/>
      <c r="D69" s="170"/>
      <c r="E69" s="170"/>
      <c r="F69" s="170"/>
      <c r="G69" s="171"/>
      <c r="H69" s="41">
        <f>TRUNC(H68*H47,4)</f>
        <v>2.9999999999999997E-4</v>
      </c>
      <c r="I69" s="54">
        <f t="shared" si="3"/>
        <v>1.1100000000000001</v>
      </c>
    </row>
    <row r="70" spans="1:9">
      <c r="A70" s="39" t="s">
        <v>28</v>
      </c>
      <c r="B70" s="169" t="s">
        <v>100</v>
      </c>
      <c r="C70" s="170"/>
      <c r="D70" s="170"/>
      <c r="E70" s="170"/>
      <c r="F70" s="170"/>
      <c r="G70" s="171"/>
      <c r="H70" s="41">
        <f>ROUND(((7/30)/12)*95%,4)</f>
        <v>1.8499999999999999E-2</v>
      </c>
      <c r="I70" s="54">
        <f t="shared" si="3"/>
        <v>68.25</v>
      </c>
    </row>
    <row r="71" spans="1:9">
      <c r="A71" s="39" t="s">
        <v>31</v>
      </c>
      <c r="B71" s="193" t="s">
        <v>101</v>
      </c>
      <c r="C71" s="170"/>
      <c r="D71" s="170"/>
      <c r="E71" s="170"/>
      <c r="F71" s="170"/>
      <c r="G71" s="171"/>
      <c r="H71" s="41">
        <f>ROUND(H70*H48,4)</f>
        <v>7.4000000000000003E-3</v>
      </c>
      <c r="I71" s="54">
        <f t="shared" si="3"/>
        <v>27.3</v>
      </c>
    </row>
    <row r="72" spans="1:9">
      <c r="A72" s="39" t="s">
        <v>52</v>
      </c>
      <c r="B72" s="169" t="s">
        <v>102</v>
      </c>
      <c r="C72" s="170"/>
      <c r="D72" s="170"/>
      <c r="E72" s="170"/>
      <c r="F72" s="170"/>
      <c r="G72" s="171"/>
      <c r="H72" s="41">
        <v>0.04</v>
      </c>
      <c r="I72" s="54">
        <f t="shared" si="3"/>
        <v>147.57</v>
      </c>
    </row>
    <row r="73" spans="1:9">
      <c r="A73" s="172" t="s">
        <v>103</v>
      </c>
      <c r="B73" s="170"/>
      <c r="C73" s="170"/>
      <c r="D73" s="170"/>
      <c r="E73" s="170"/>
      <c r="F73" s="170"/>
      <c r="G73" s="171"/>
      <c r="H73" s="42">
        <f t="shared" ref="H73:I73" si="4">SUM(H68:H72)</f>
        <v>7.0400000000000004E-2</v>
      </c>
      <c r="I73" s="53">
        <f t="shared" si="4"/>
        <v>259.71999999999997</v>
      </c>
    </row>
    <row r="74" spans="1:9">
      <c r="A74" s="173" t="s">
        <v>104</v>
      </c>
      <c r="B74" s="174"/>
      <c r="C74" s="174"/>
      <c r="D74" s="174"/>
      <c r="E74" s="174"/>
      <c r="F74" s="174"/>
      <c r="G74" s="185" t="s">
        <v>63</v>
      </c>
      <c r="H74" s="170"/>
      <c r="I74" s="55">
        <f>I29</f>
        <v>1879.18</v>
      </c>
    </row>
    <row r="75" spans="1:9">
      <c r="A75" s="175"/>
      <c r="B75" s="176"/>
      <c r="C75" s="176"/>
      <c r="D75" s="176"/>
      <c r="E75" s="176"/>
      <c r="F75" s="177"/>
      <c r="G75" s="185" t="s">
        <v>95</v>
      </c>
      <c r="H75" s="170"/>
      <c r="I75" s="55">
        <f>I62</f>
        <v>1810.0900000000001</v>
      </c>
    </row>
    <row r="76" spans="1:9">
      <c r="A76" s="175"/>
      <c r="B76" s="176"/>
      <c r="C76" s="176"/>
      <c r="D76" s="176"/>
      <c r="E76" s="176"/>
      <c r="F76" s="177"/>
      <c r="G76" s="185" t="s">
        <v>105</v>
      </c>
      <c r="H76" s="170"/>
      <c r="I76" s="55">
        <f>I73</f>
        <v>259.71999999999997</v>
      </c>
    </row>
    <row r="77" spans="1:9" ht="15.75">
      <c r="A77" s="175"/>
      <c r="B77" s="177"/>
      <c r="C77" s="177"/>
      <c r="D77" s="177"/>
      <c r="E77" s="177"/>
      <c r="F77" s="177"/>
      <c r="G77" s="186" t="s">
        <v>65</v>
      </c>
      <c r="H77" s="170"/>
      <c r="I77" s="56">
        <f>SUM(I74:I76)</f>
        <v>3948.9900000000002</v>
      </c>
    </row>
    <row r="78" spans="1:9">
      <c r="A78" s="172" t="s">
        <v>106</v>
      </c>
      <c r="B78" s="170"/>
      <c r="C78" s="170"/>
      <c r="D78" s="170"/>
      <c r="E78" s="170"/>
      <c r="F78" s="170"/>
      <c r="G78" s="170"/>
      <c r="H78" s="170"/>
      <c r="I78" s="171"/>
    </row>
    <row r="79" spans="1:9">
      <c r="A79" s="172" t="s">
        <v>107</v>
      </c>
      <c r="B79" s="170"/>
      <c r="C79" s="170"/>
      <c r="D79" s="170"/>
      <c r="E79" s="170"/>
      <c r="F79" s="170"/>
      <c r="G79" s="171"/>
      <c r="H79" s="38" t="s">
        <v>46</v>
      </c>
      <c r="I79" s="38" t="s">
        <v>47</v>
      </c>
    </row>
    <row r="80" spans="1:9">
      <c r="A80" s="39" t="s">
        <v>23</v>
      </c>
      <c r="B80" s="169" t="s">
        <v>108</v>
      </c>
      <c r="C80" s="170"/>
      <c r="D80" s="170"/>
      <c r="E80" s="170"/>
      <c r="F80" s="170"/>
      <c r="G80" s="171"/>
      <c r="H80" s="41">
        <f>ROUND(((1+1/3)/12)/12,4)</f>
        <v>9.2999999999999992E-3</v>
      </c>
      <c r="I80" s="54">
        <f t="shared" ref="I80:I85" si="5">ROUND(H80*$I$77,2)</f>
        <v>36.729999999999997</v>
      </c>
    </row>
    <row r="81" spans="1:9">
      <c r="A81" s="39" t="s">
        <v>25</v>
      </c>
      <c r="B81" s="169" t="s">
        <v>109</v>
      </c>
      <c r="C81" s="170"/>
      <c r="D81" s="170"/>
      <c r="E81" s="170"/>
      <c r="F81" s="170"/>
      <c r="G81" s="171"/>
      <c r="H81" s="41">
        <f>ROUND(2/30/12,4)</f>
        <v>5.5999999999999999E-3</v>
      </c>
      <c r="I81" s="54">
        <f t="shared" si="5"/>
        <v>22.11</v>
      </c>
    </row>
    <row r="82" spans="1:9">
      <c r="A82" s="39" t="s">
        <v>28</v>
      </c>
      <c r="B82" s="169" t="s">
        <v>110</v>
      </c>
      <c r="C82" s="170"/>
      <c r="D82" s="170"/>
      <c r="E82" s="170"/>
      <c r="F82" s="170"/>
      <c r="G82" s="171"/>
      <c r="H82" s="41">
        <f>ROUND(((5/30)/12)*2%,4)</f>
        <v>2.9999999999999997E-4</v>
      </c>
      <c r="I82" s="54">
        <f t="shared" si="5"/>
        <v>1.18</v>
      </c>
    </row>
    <row r="83" spans="1:9">
      <c r="A83" s="39" t="s">
        <v>31</v>
      </c>
      <c r="B83" s="169" t="s">
        <v>111</v>
      </c>
      <c r="C83" s="170"/>
      <c r="D83" s="170"/>
      <c r="E83" s="170"/>
      <c r="F83" s="170"/>
      <c r="G83" s="171"/>
      <c r="H83" s="41">
        <f>ROUND(((15/30)/12)*8%,4)</f>
        <v>3.3E-3</v>
      </c>
      <c r="I83" s="54">
        <f t="shared" si="5"/>
        <v>13.03</v>
      </c>
    </row>
    <row r="84" spans="1:9">
      <c r="A84" s="39" t="s">
        <v>52</v>
      </c>
      <c r="B84" s="169" t="s">
        <v>112</v>
      </c>
      <c r="C84" s="170"/>
      <c r="D84" s="170"/>
      <c r="E84" s="170"/>
      <c r="F84" s="170"/>
      <c r="G84" s="171"/>
      <c r="H84" s="41">
        <f>ROUND(((1+1/3)/12*4/12)*2%,4)</f>
        <v>6.9999999999999999E-4</v>
      </c>
      <c r="I84" s="54">
        <f t="shared" si="5"/>
        <v>2.76</v>
      </c>
    </row>
    <row r="85" spans="1:9">
      <c r="A85" s="45" t="s">
        <v>54</v>
      </c>
      <c r="B85" s="191" t="s">
        <v>113</v>
      </c>
      <c r="C85" s="170"/>
      <c r="D85" s="170"/>
      <c r="E85" s="170"/>
      <c r="F85" s="170"/>
      <c r="G85" s="171"/>
      <c r="H85" s="57">
        <v>0</v>
      </c>
      <c r="I85" s="54">
        <f t="shared" si="5"/>
        <v>0</v>
      </c>
    </row>
    <row r="86" spans="1:9">
      <c r="A86" s="172" t="s">
        <v>114</v>
      </c>
      <c r="B86" s="170"/>
      <c r="C86" s="170"/>
      <c r="D86" s="170"/>
      <c r="E86" s="170"/>
      <c r="F86" s="170"/>
      <c r="G86" s="171"/>
      <c r="H86" s="42">
        <f t="shared" ref="H86:I86" si="6">SUM(H80:H85)</f>
        <v>1.9199999999999998E-2</v>
      </c>
      <c r="I86" s="53">
        <f t="shared" si="6"/>
        <v>75.81</v>
      </c>
    </row>
    <row r="87" spans="1:9">
      <c r="A87" s="188"/>
      <c r="B87" s="170"/>
      <c r="C87" s="170"/>
      <c r="D87" s="170"/>
      <c r="E87" s="170"/>
      <c r="F87" s="170"/>
      <c r="G87" s="170"/>
      <c r="H87" s="170"/>
      <c r="I87" s="171"/>
    </row>
    <row r="88" spans="1:9">
      <c r="A88" s="190" t="s">
        <v>115</v>
      </c>
      <c r="B88" s="170"/>
      <c r="C88" s="170"/>
      <c r="D88" s="170"/>
      <c r="E88" s="170"/>
      <c r="F88" s="170"/>
      <c r="G88" s="171"/>
      <c r="H88" s="58" t="s">
        <v>46</v>
      </c>
      <c r="I88" s="58" t="s">
        <v>47</v>
      </c>
    </row>
    <row r="89" spans="1:9">
      <c r="A89" s="45" t="s">
        <v>23</v>
      </c>
      <c r="B89" s="191" t="s">
        <v>116</v>
      </c>
      <c r="C89" s="170"/>
      <c r="D89" s="170"/>
      <c r="E89" s="170"/>
      <c r="F89" s="170"/>
      <c r="G89" s="171"/>
      <c r="H89" s="57">
        <v>0</v>
      </c>
      <c r="I89" s="74">
        <f>I29*H89</f>
        <v>0</v>
      </c>
    </row>
    <row r="90" spans="1:9">
      <c r="A90" s="190" t="s">
        <v>117</v>
      </c>
      <c r="B90" s="170"/>
      <c r="C90" s="170"/>
      <c r="D90" s="170"/>
      <c r="E90" s="170"/>
      <c r="F90" s="170"/>
      <c r="G90" s="171"/>
      <c r="H90" s="59">
        <f t="shared" ref="H90:I90" si="7">H89</f>
        <v>0</v>
      </c>
      <c r="I90" s="75">
        <f t="shared" si="7"/>
        <v>0</v>
      </c>
    </row>
    <row r="91" spans="1:9">
      <c r="A91" s="188"/>
      <c r="B91" s="170"/>
      <c r="C91" s="170"/>
      <c r="D91" s="170"/>
      <c r="E91" s="170"/>
      <c r="F91" s="170"/>
      <c r="G91" s="170"/>
      <c r="H91" s="170"/>
      <c r="I91" s="171"/>
    </row>
    <row r="92" spans="1:9">
      <c r="A92" s="172" t="s">
        <v>118</v>
      </c>
      <c r="B92" s="170"/>
      <c r="C92" s="170"/>
      <c r="D92" s="170"/>
      <c r="E92" s="170"/>
      <c r="F92" s="170"/>
      <c r="G92" s="170"/>
      <c r="H92" s="170"/>
      <c r="I92" s="171"/>
    </row>
    <row r="93" spans="1:9">
      <c r="A93" s="172" t="s">
        <v>119</v>
      </c>
      <c r="B93" s="170"/>
      <c r="C93" s="170"/>
      <c r="D93" s="170"/>
      <c r="E93" s="170"/>
      <c r="F93" s="170"/>
      <c r="G93" s="170"/>
      <c r="H93" s="171"/>
      <c r="I93" s="38" t="s">
        <v>47</v>
      </c>
    </row>
    <row r="94" spans="1:9">
      <c r="A94" s="39" t="s">
        <v>120</v>
      </c>
      <c r="B94" s="192" t="s">
        <v>121</v>
      </c>
      <c r="C94" s="170"/>
      <c r="D94" s="170"/>
      <c r="E94" s="170"/>
      <c r="F94" s="170"/>
      <c r="G94" s="170"/>
      <c r="H94" s="171"/>
      <c r="I94" s="54">
        <f>I86</f>
        <v>75.81</v>
      </c>
    </row>
    <row r="95" spans="1:9">
      <c r="A95" s="45" t="s">
        <v>122</v>
      </c>
      <c r="B95" s="187" t="s">
        <v>123</v>
      </c>
      <c r="C95" s="170"/>
      <c r="D95" s="170"/>
      <c r="E95" s="170"/>
      <c r="F95" s="170"/>
      <c r="G95" s="170"/>
      <c r="H95" s="171"/>
      <c r="I95" s="74">
        <f>I90</f>
        <v>0</v>
      </c>
    </row>
    <row r="96" spans="1:9">
      <c r="A96" s="172" t="s">
        <v>124</v>
      </c>
      <c r="B96" s="170"/>
      <c r="C96" s="170"/>
      <c r="D96" s="170"/>
      <c r="E96" s="170"/>
      <c r="F96" s="170"/>
      <c r="G96" s="170"/>
      <c r="H96" s="171"/>
      <c r="I96" s="53">
        <f>SUM(I94:I95)</f>
        <v>75.81</v>
      </c>
    </row>
    <row r="97" spans="1:9">
      <c r="A97" s="188"/>
      <c r="B97" s="170"/>
      <c r="C97" s="170"/>
      <c r="D97" s="170"/>
      <c r="E97" s="170"/>
      <c r="F97" s="170"/>
      <c r="G97" s="170"/>
      <c r="H97" s="170"/>
      <c r="I97" s="171"/>
    </row>
    <row r="98" spans="1:9">
      <c r="A98" s="172" t="s">
        <v>125</v>
      </c>
      <c r="B98" s="170"/>
      <c r="C98" s="170"/>
      <c r="D98" s="170"/>
      <c r="E98" s="170"/>
      <c r="F98" s="170"/>
      <c r="G98" s="170"/>
      <c r="H98" s="170"/>
      <c r="I98" s="171"/>
    </row>
    <row r="99" spans="1:9">
      <c r="A99" s="38">
        <v>5</v>
      </c>
      <c r="B99" s="172" t="s">
        <v>126</v>
      </c>
      <c r="C99" s="170"/>
      <c r="D99" s="170"/>
      <c r="E99" s="170"/>
      <c r="F99" s="170"/>
      <c r="G99" s="171"/>
      <c r="H99" s="38"/>
      <c r="I99" s="38" t="s">
        <v>47</v>
      </c>
    </row>
    <row r="100" spans="1:9">
      <c r="A100" s="60" t="s">
        <v>23</v>
      </c>
      <c r="B100" s="189" t="s">
        <v>127</v>
      </c>
      <c r="C100" s="170"/>
      <c r="D100" s="170"/>
      <c r="E100" s="170"/>
      <c r="F100" s="170"/>
      <c r="G100" s="171"/>
      <c r="H100" s="61" t="s">
        <v>81</v>
      </c>
      <c r="I100" s="54">
        <v>0</v>
      </c>
    </row>
    <row r="101" spans="1:9">
      <c r="A101" s="60" t="s">
        <v>25</v>
      </c>
      <c r="B101" s="189" t="s">
        <v>128</v>
      </c>
      <c r="C101" s="170"/>
      <c r="D101" s="170"/>
      <c r="E101" s="170"/>
      <c r="F101" s="170"/>
      <c r="G101" s="171"/>
      <c r="H101" s="61" t="s">
        <v>81</v>
      </c>
      <c r="I101" s="54">
        <v>0</v>
      </c>
    </row>
    <row r="102" spans="1:9">
      <c r="A102" s="60" t="s">
        <v>28</v>
      </c>
      <c r="B102" s="189" t="s">
        <v>129</v>
      </c>
      <c r="C102" s="170"/>
      <c r="D102" s="170"/>
      <c r="E102" s="170"/>
      <c r="F102" s="170"/>
      <c r="G102" s="171"/>
      <c r="H102" s="61" t="s">
        <v>81</v>
      </c>
      <c r="I102" s="54">
        <f>UNIFORMES!F14</f>
        <v>108.075</v>
      </c>
    </row>
    <row r="103" spans="1:9">
      <c r="A103" s="60" t="s">
        <v>31</v>
      </c>
      <c r="B103" s="189" t="s">
        <v>130</v>
      </c>
      <c r="C103" s="170"/>
      <c r="D103" s="170"/>
      <c r="E103" s="170"/>
      <c r="F103" s="170"/>
      <c r="G103" s="171"/>
      <c r="H103" s="62" t="s">
        <v>81</v>
      </c>
      <c r="I103" s="54">
        <v>0</v>
      </c>
    </row>
    <row r="104" spans="1:9">
      <c r="A104" s="172" t="s">
        <v>131</v>
      </c>
      <c r="B104" s="170"/>
      <c r="C104" s="170"/>
      <c r="D104" s="170"/>
      <c r="E104" s="170"/>
      <c r="F104" s="170"/>
      <c r="G104" s="171"/>
      <c r="H104" s="42" t="s">
        <v>81</v>
      </c>
      <c r="I104" s="53">
        <f>SUM(I100:I103)</f>
        <v>108.075</v>
      </c>
    </row>
    <row r="105" spans="1:9">
      <c r="A105" s="173" t="s">
        <v>132</v>
      </c>
      <c r="B105" s="174"/>
      <c r="C105" s="174"/>
      <c r="D105" s="174"/>
      <c r="E105" s="174"/>
      <c r="F105" s="174"/>
      <c r="G105" s="185" t="s">
        <v>63</v>
      </c>
      <c r="H105" s="170"/>
      <c r="I105" s="55">
        <f>I29</f>
        <v>1879.18</v>
      </c>
    </row>
    <row r="106" spans="1:9">
      <c r="A106" s="175"/>
      <c r="B106" s="176"/>
      <c r="C106" s="176"/>
      <c r="D106" s="176"/>
      <c r="E106" s="176"/>
      <c r="F106" s="177"/>
      <c r="G106" s="185" t="s">
        <v>95</v>
      </c>
      <c r="H106" s="170"/>
      <c r="I106" s="55">
        <f>I62</f>
        <v>1810.0900000000001</v>
      </c>
    </row>
    <row r="107" spans="1:9">
      <c r="A107" s="175"/>
      <c r="B107" s="176"/>
      <c r="C107" s="176"/>
      <c r="D107" s="176"/>
      <c r="E107" s="176"/>
      <c r="F107" s="177"/>
      <c r="G107" s="185" t="s">
        <v>105</v>
      </c>
      <c r="H107" s="170"/>
      <c r="I107" s="55">
        <f>I73</f>
        <v>259.71999999999997</v>
      </c>
    </row>
    <row r="108" spans="1:9">
      <c r="A108" s="175"/>
      <c r="B108" s="176"/>
      <c r="C108" s="176"/>
      <c r="D108" s="176"/>
      <c r="E108" s="176"/>
      <c r="F108" s="177"/>
      <c r="G108" s="185" t="s">
        <v>133</v>
      </c>
      <c r="H108" s="170"/>
      <c r="I108" s="55">
        <f>I96</f>
        <v>75.81</v>
      </c>
    </row>
    <row r="109" spans="1:9">
      <c r="A109" s="175"/>
      <c r="B109" s="176"/>
      <c r="C109" s="176"/>
      <c r="D109" s="176"/>
      <c r="E109" s="176"/>
      <c r="F109" s="177"/>
      <c r="G109" s="185" t="s">
        <v>134</v>
      </c>
      <c r="H109" s="170"/>
      <c r="I109" s="55">
        <f>I104</f>
        <v>108.075</v>
      </c>
    </row>
    <row r="110" spans="1:9" ht="15.75">
      <c r="A110" s="175"/>
      <c r="B110" s="177"/>
      <c r="C110" s="177"/>
      <c r="D110" s="177"/>
      <c r="E110" s="177"/>
      <c r="F110" s="177"/>
      <c r="G110" s="186" t="s">
        <v>65</v>
      </c>
      <c r="H110" s="170"/>
      <c r="I110" s="56">
        <f>SUM(I105:I109)</f>
        <v>4132.875</v>
      </c>
    </row>
    <row r="111" spans="1:9">
      <c r="A111" s="172" t="s">
        <v>135</v>
      </c>
      <c r="B111" s="170"/>
      <c r="C111" s="170"/>
      <c r="D111" s="170"/>
      <c r="E111" s="170"/>
      <c r="F111" s="170"/>
      <c r="G111" s="170"/>
      <c r="H111" s="170"/>
      <c r="I111" s="171"/>
    </row>
    <row r="112" spans="1:9">
      <c r="A112" s="38">
        <v>6</v>
      </c>
      <c r="B112" s="172" t="s">
        <v>136</v>
      </c>
      <c r="C112" s="170"/>
      <c r="D112" s="170"/>
      <c r="E112" s="170"/>
      <c r="F112" s="170"/>
      <c r="G112" s="171"/>
      <c r="H112" s="38" t="s">
        <v>46</v>
      </c>
      <c r="I112" s="38" t="s">
        <v>47</v>
      </c>
    </row>
    <row r="113" spans="1:9">
      <c r="A113" s="39" t="s">
        <v>23</v>
      </c>
      <c r="B113" s="169" t="s">
        <v>137</v>
      </c>
      <c r="C113" s="170"/>
      <c r="D113" s="170"/>
      <c r="E113" s="170"/>
      <c r="F113" s="170"/>
      <c r="G113" s="171"/>
      <c r="H113" s="63">
        <v>0.05</v>
      </c>
      <c r="I113" s="54">
        <f>ROUND(H113*I110,2)</f>
        <v>206.64</v>
      </c>
    </row>
    <row r="114" spans="1:9">
      <c r="A114" s="39" t="s">
        <v>25</v>
      </c>
      <c r="B114" s="169" t="s">
        <v>138</v>
      </c>
      <c r="C114" s="170"/>
      <c r="D114" s="170"/>
      <c r="E114" s="170"/>
      <c r="F114" s="170"/>
      <c r="G114" s="171"/>
      <c r="H114" s="63">
        <v>0.1</v>
      </c>
      <c r="I114" s="54">
        <f>ROUND(H114*(I110+I113),2)</f>
        <v>433.95</v>
      </c>
    </row>
    <row r="115" spans="1:9">
      <c r="A115" s="39" t="s">
        <v>28</v>
      </c>
      <c r="B115" s="182" t="s">
        <v>139</v>
      </c>
      <c r="C115" s="170"/>
      <c r="D115" s="170"/>
      <c r="E115" s="170"/>
      <c r="F115" s="170"/>
      <c r="G115" s="171"/>
      <c r="H115" s="41"/>
      <c r="I115" s="76"/>
    </row>
    <row r="116" spans="1:9">
      <c r="A116" s="39" t="s">
        <v>140</v>
      </c>
      <c r="B116" s="169" t="s">
        <v>141</v>
      </c>
      <c r="C116" s="170"/>
      <c r="D116" s="170"/>
      <c r="E116" s="170"/>
      <c r="F116" s="170"/>
      <c r="G116" s="171"/>
      <c r="H116" s="63">
        <v>1.6500000000000001E-2</v>
      </c>
      <c r="I116" s="54">
        <f t="shared" ref="I116:I118" si="8">ROUND($I$126*H116,2)</f>
        <v>91.85</v>
      </c>
    </row>
    <row r="117" spans="1:9">
      <c r="A117" s="39" t="s">
        <v>142</v>
      </c>
      <c r="B117" s="169" t="s">
        <v>143</v>
      </c>
      <c r="C117" s="170"/>
      <c r="D117" s="170"/>
      <c r="E117" s="170"/>
      <c r="F117" s="170"/>
      <c r="G117" s="171"/>
      <c r="H117" s="64">
        <v>7.5999999999999998E-2</v>
      </c>
      <c r="I117" s="54">
        <f t="shared" si="8"/>
        <v>423.07</v>
      </c>
    </row>
    <row r="118" spans="1:9">
      <c r="A118" s="39" t="s">
        <v>144</v>
      </c>
      <c r="B118" s="169" t="s">
        <v>145</v>
      </c>
      <c r="C118" s="170"/>
      <c r="D118" s="170"/>
      <c r="E118" s="170"/>
      <c r="F118" s="170"/>
      <c r="G118" s="171"/>
      <c r="H118" s="65">
        <v>0.05</v>
      </c>
      <c r="I118" s="54">
        <f t="shared" si="8"/>
        <v>278.33999999999997</v>
      </c>
    </row>
    <row r="119" spans="1:9">
      <c r="A119" s="172" t="s">
        <v>146</v>
      </c>
      <c r="B119" s="170"/>
      <c r="C119" s="170"/>
      <c r="D119" s="170"/>
      <c r="E119" s="170"/>
      <c r="F119" s="170"/>
      <c r="G119" s="171"/>
      <c r="H119" s="66">
        <f t="shared" ref="H119:I119" si="9">SUM(H113:H118)</f>
        <v>0.29250000000000004</v>
      </c>
      <c r="I119" s="53">
        <f t="shared" si="9"/>
        <v>1433.85</v>
      </c>
    </row>
    <row r="120" spans="1:9">
      <c r="A120" s="197"/>
      <c r="B120" s="176"/>
      <c r="C120" s="176"/>
      <c r="D120" s="176"/>
      <c r="E120" s="176"/>
      <c r="F120" s="176"/>
      <c r="G120" s="176"/>
      <c r="H120" s="176"/>
      <c r="I120" s="184"/>
    </row>
    <row r="121" spans="1:9">
      <c r="A121" s="67" t="s">
        <v>147</v>
      </c>
      <c r="B121" s="181" t="s">
        <v>148</v>
      </c>
      <c r="C121" s="176"/>
      <c r="D121" s="176"/>
      <c r="E121" s="176"/>
      <c r="F121" s="176"/>
      <c r="G121" s="176"/>
      <c r="H121" s="69">
        <f>SUM(H116+H117+H118)</f>
        <v>0.14250000000000002</v>
      </c>
      <c r="I121" s="77"/>
    </row>
    <row r="122" spans="1:9">
      <c r="A122" s="67"/>
      <c r="B122" s="181">
        <v>100</v>
      </c>
      <c r="C122" s="176"/>
      <c r="D122" s="176"/>
      <c r="E122" s="176"/>
      <c r="F122" s="176"/>
      <c r="G122" s="176"/>
      <c r="H122" s="69"/>
      <c r="I122" s="77"/>
    </row>
    <row r="123" spans="1:9">
      <c r="A123" s="70"/>
      <c r="B123" s="71"/>
      <c r="C123" s="71"/>
      <c r="D123" s="71"/>
      <c r="E123" s="71"/>
      <c r="F123" s="71"/>
      <c r="G123" s="71"/>
      <c r="H123" s="71"/>
      <c r="I123" s="78"/>
    </row>
    <row r="124" spans="1:9">
      <c r="A124" s="67" t="s">
        <v>149</v>
      </c>
      <c r="B124" s="181" t="s">
        <v>150</v>
      </c>
      <c r="C124" s="176"/>
      <c r="D124" s="176"/>
      <c r="E124" s="176"/>
      <c r="F124" s="176"/>
      <c r="G124" s="176"/>
      <c r="H124" s="69"/>
      <c r="I124" s="77">
        <f>I110+I113+I114</f>
        <v>4773.4650000000001</v>
      </c>
    </row>
    <row r="125" spans="1:9">
      <c r="A125" s="72"/>
      <c r="B125" s="73"/>
      <c r="C125" s="73"/>
      <c r="D125" s="73"/>
      <c r="E125" s="73"/>
      <c r="F125" s="73"/>
      <c r="G125" s="73"/>
      <c r="H125" s="73"/>
      <c r="I125" s="79"/>
    </row>
    <row r="126" spans="1:9">
      <c r="A126" s="67" t="s">
        <v>151</v>
      </c>
      <c r="B126" s="181" t="s">
        <v>152</v>
      </c>
      <c r="C126" s="176"/>
      <c r="D126" s="176"/>
      <c r="E126" s="176"/>
      <c r="F126" s="176"/>
      <c r="G126" s="176"/>
      <c r="H126" s="69"/>
      <c r="I126" s="77">
        <f>ROUND(I124/(1-H121),2)</f>
        <v>5566.72</v>
      </c>
    </row>
    <row r="127" spans="1:9">
      <c r="A127" s="67"/>
      <c r="B127" s="147"/>
      <c r="C127" s="147"/>
      <c r="D127" s="147"/>
      <c r="E127" s="147"/>
      <c r="F127" s="147"/>
      <c r="G127" s="147"/>
      <c r="H127" s="69"/>
      <c r="I127" s="77"/>
    </row>
    <row r="128" spans="1:9">
      <c r="A128" s="67"/>
      <c r="B128" s="181" t="s">
        <v>153</v>
      </c>
      <c r="C128" s="176"/>
      <c r="D128" s="176"/>
      <c r="E128" s="176"/>
      <c r="F128" s="176"/>
      <c r="G128" s="176"/>
      <c r="H128" s="69"/>
      <c r="I128" s="77">
        <f>I126-I124</f>
        <v>793.25500000000011</v>
      </c>
    </row>
    <row r="129" spans="1:9">
      <c r="A129" s="145"/>
      <c r="B129" s="80"/>
      <c r="C129" s="80"/>
      <c r="D129" s="80"/>
      <c r="E129" s="80"/>
      <c r="F129" s="80"/>
      <c r="G129" s="80"/>
      <c r="H129" s="80"/>
      <c r="I129" s="83"/>
    </row>
    <row r="130" spans="1:9">
      <c r="A130" s="172" t="s">
        <v>154</v>
      </c>
      <c r="B130" s="170"/>
      <c r="C130" s="170"/>
      <c r="D130" s="170"/>
      <c r="E130" s="170"/>
      <c r="F130" s="170"/>
      <c r="G130" s="170"/>
      <c r="H130" s="170"/>
      <c r="I130" s="171"/>
    </row>
    <row r="131" spans="1:9">
      <c r="A131" s="172" t="s">
        <v>155</v>
      </c>
      <c r="B131" s="170"/>
      <c r="C131" s="170"/>
      <c r="D131" s="170"/>
      <c r="E131" s="170"/>
      <c r="F131" s="170"/>
      <c r="G131" s="170"/>
      <c r="H131" s="171"/>
      <c r="I131" s="38" t="s">
        <v>47</v>
      </c>
    </row>
    <row r="132" spans="1:9">
      <c r="A132" s="34" t="s">
        <v>23</v>
      </c>
      <c r="B132" s="169" t="str">
        <f>A21</f>
        <v>MÓDULO 1 - COMPOSIÇÃO DA REMUNERAÇÃO</v>
      </c>
      <c r="C132" s="170"/>
      <c r="D132" s="170"/>
      <c r="E132" s="170"/>
      <c r="F132" s="170"/>
      <c r="G132" s="170"/>
      <c r="H132" s="171"/>
      <c r="I132" s="87">
        <f>I29</f>
        <v>1879.18</v>
      </c>
    </row>
    <row r="133" spans="1:9">
      <c r="A133" s="34" t="s">
        <v>25</v>
      </c>
      <c r="B133" s="169" t="str">
        <f>A31</f>
        <v>MÓDULO 2 – ENCARGOS E BENEFÍCIOS ANUAIS, MENSAIS E DIÁRIOS</v>
      </c>
      <c r="C133" s="170"/>
      <c r="D133" s="170"/>
      <c r="E133" s="170"/>
      <c r="F133" s="170"/>
      <c r="G133" s="170"/>
      <c r="H133" s="171"/>
      <c r="I133" s="87">
        <f>I62</f>
        <v>1810.0900000000001</v>
      </c>
    </row>
    <row r="134" spans="1:9">
      <c r="A134" s="34" t="s">
        <v>28</v>
      </c>
      <c r="B134" s="169" t="str">
        <f>A66</f>
        <v>MÓDULO 3 – PROVISÃO PARA RESCISÃO</v>
      </c>
      <c r="C134" s="170"/>
      <c r="D134" s="170"/>
      <c r="E134" s="170"/>
      <c r="F134" s="170"/>
      <c r="G134" s="170"/>
      <c r="H134" s="171"/>
      <c r="I134" s="87">
        <f>I73</f>
        <v>259.71999999999997</v>
      </c>
    </row>
    <row r="135" spans="1:9">
      <c r="A135" s="34" t="s">
        <v>31</v>
      </c>
      <c r="B135" s="169" t="str">
        <f>A78</f>
        <v>MÓDULO 4 – CUSTO DE REPOSIÇÃO DO PROFISSIONAL AUSENTE</v>
      </c>
      <c r="C135" s="170"/>
      <c r="D135" s="170"/>
      <c r="E135" s="170"/>
      <c r="F135" s="170"/>
      <c r="G135" s="170"/>
      <c r="H135" s="171"/>
      <c r="I135" s="87">
        <f>I96</f>
        <v>75.81</v>
      </c>
    </row>
    <row r="136" spans="1:9">
      <c r="A136" s="34" t="s">
        <v>52</v>
      </c>
      <c r="B136" s="169" t="str">
        <f>A98</f>
        <v>MÓDULO 5 – INSUMOS DIVERSOS</v>
      </c>
      <c r="C136" s="170"/>
      <c r="D136" s="170"/>
      <c r="E136" s="170"/>
      <c r="F136" s="170"/>
      <c r="G136" s="170"/>
      <c r="H136" s="171"/>
      <c r="I136" s="87">
        <f>I104</f>
        <v>108.075</v>
      </c>
    </row>
    <row r="137" spans="1:9">
      <c r="A137" s="172" t="s">
        <v>156</v>
      </c>
      <c r="B137" s="170"/>
      <c r="C137" s="170"/>
      <c r="D137" s="170"/>
      <c r="E137" s="170"/>
      <c r="F137" s="170"/>
      <c r="G137" s="170"/>
      <c r="H137" s="171"/>
      <c r="I137" s="53">
        <f>SUM(I132:I136)</f>
        <v>4132.875</v>
      </c>
    </row>
    <row r="138" spans="1:9">
      <c r="A138" s="34" t="s">
        <v>54</v>
      </c>
      <c r="B138" s="169" t="str">
        <f>A111</f>
        <v>MÓDULO 6 – CUSTOS INDIRETOS, TRIBUTOS E LUCRO</v>
      </c>
      <c r="C138" s="170"/>
      <c r="D138" s="170"/>
      <c r="E138" s="170"/>
      <c r="F138" s="170"/>
      <c r="G138" s="170"/>
      <c r="H138" s="171"/>
      <c r="I138" s="87">
        <f>I119</f>
        <v>1433.85</v>
      </c>
    </row>
    <row r="139" spans="1:9">
      <c r="A139" s="172" t="s">
        <v>157</v>
      </c>
      <c r="B139" s="170"/>
      <c r="C139" s="170"/>
      <c r="D139" s="170"/>
      <c r="E139" s="170"/>
      <c r="F139" s="170"/>
      <c r="G139" s="170"/>
      <c r="H139" s="171"/>
      <c r="I139" s="53">
        <f>SUM(I137:I138)</f>
        <v>5566.7250000000004</v>
      </c>
    </row>
  </sheetData>
  <mergeCells count="144">
    <mergeCell ref="A139:H139"/>
    <mergeCell ref="B133:H133"/>
    <mergeCell ref="B134:H134"/>
    <mergeCell ref="B135:H135"/>
    <mergeCell ref="B136:H136"/>
    <mergeCell ref="A137:H137"/>
    <mergeCell ref="B138:H138"/>
    <mergeCell ref="B124:G124"/>
    <mergeCell ref="B126:G126"/>
    <mergeCell ref="B128:G128"/>
    <mergeCell ref="A130:I130"/>
    <mergeCell ref="A131:H131"/>
    <mergeCell ref="B132:H132"/>
    <mergeCell ref="B117:G117"/>
    <mergeCell ref="B118:G118"/>
    <mergeCell ref="A119:G119"/>
    <mergeCell ref="A120:I120"/>
    <mergeCell ref="B121:G121"/>
    <mergeCell ref="B122:G122"/>
    <mergeCell ref="A111:I111"/>
    <mergeCell ref="B112:G112"/>
    <mergeCell ref="B113:G113"/>
    <mergeCell ref="B114:G114"/>
    <mergeCell ref="B115:G115"/>
    <mergeCell ref="B116:G116"/>
    <mergeCell ref="B103:G103"/>
    <mergeCell ref="A104:G104"/>
    <mergeCell ref="A105:F110"/>
    <mergeCell ref="G105:H105"/>
    <mergeCell ref="G106:H106"/>
    <mergeCell ref="G107:H107"/>
    <mergeCell ref="G108:H108"/>
    <mergeCell ref="G109:H109"/>
    <mergeCell ref="G110:H110"/>
    <mergeCell ref="A97:I97"/>
    <mergeCell ref="A98:I98"/>
    <mergeCell ref="B99:G99"/>
    <mergeCell ref="B100:G100"/>
    <mergeCell ref="B101:G101"/>
    <mergeCell ref="B102:G102"/>
    <mergeCell ref="A91:I91"/>
    <mergeCell ref="A92:I92"/>
    <mergeCell ref="A93:H93"/>
    <mergeCell ref="B94:H94"/>
    <mergeCell ref="B95:H95"/>
    <mergeCell ref="A96:H96"/>
    <mergeCell ref="B85:G85"/>
    <mergeCell ref="A86:G86"/>
    <mergeCell ref="A87:I87"/>
    <mergeCell ref="A88:G88"/>
    <mergeCell ref="B89:G89"/>
    <mergeCell ref="A90:G90"/>
    <mergeCell ref="A79:G79"/>
    <mergeCell ref="B80:G80"/>
    <mergeCell ref="B81:G81"/>
    <mergeCell ref="B82:G82"/>
    <mergeCell ref="B83:G83"/>
    <mergeCell ref="B84:G84"/>
    <mergeCell ref="A74:F77"/>
    <mergeCell ref="G74:H74"/>
    <mergeCell ref="G75:H75"/>
    <mergeCell ref="G76:H76"/>
    <mergeCell ref="G77:H77"/>
    <mergeCell ref="A78:I78"/>
    <mergeCell ref="B68:G68"/>
    <mergeCell ref="B69:G69"/>
    <mergeCell ref="B70:G70"/>
    <mergeCell ref="B71:G71"/>
    <mergeCell ref="B72:G72"/>
    <mergeCell ref="A73:G73"/>
    <mergeCell ref="A63:F65"/>
    <mergeCell ref="G63:H63"/>
    <mergeCell ref="G64:H64"/>
    <mergeCell ref="G65:H65"/>
    <mergeCell ref="A66:I66"/>
    <mergeCell ref="B67:G67"/>
    <mergeCell ref="A57:I57"/>
    <mergeCell ref="A58:H58"/>
    <mergeCell ref="B59:H59"/>
    <mergeCell ref="B60:H60"/>
    <mergeCell ref="B61:H61"/>
    <mergeCell ref="A62:H62"/>
    <mergeCell ref="B51:G51"/>
    <mergeCell ref="B52:G52"/>
    <mergeCell ref="B53:G53"/>
    <mergeCell ref="B54:G54"/>
    <mergeCell ref="A55:H55"/>
    <mergeCell ref="A56:I56"/>
    <mergeCell ref="B45:G45"/>
    <mergeCell ref="B46:G46"/>
    <mergeCell ref="B47:G47"/>
    <mergeCell ref="A48:G48"/>
    <mergeCell ref="A49:I49"/>
    <mergeCell ref="A50:G50"/>
    <mergeCell ref="A39:G39"/>
    <mergeCell ref="B40:G40"/>
    <mergeCell ref="B41:G41"/>
    <mergeCell ref="B42:G42"/>
    <mergeCell ref="B43:G43"/>
    <mergeCell ref="B44:G44"/>
    <mergeCell ref="A32:G32"/>
    <mergeCell ref="B33:G33"/>
    <mergeCell ref="B34:G34"/>
    <mergeCell ref="A35:G35"/>
    <mergeCell ref="A36:F38"/>
    <mergeCell ref="G36:H36"/>
    <mergeCell ref="G37:H37"/>
    <mergeCell ref="G38:H38"/>
    <mergeCell ref="B26:G26"/>
    <mergeCell ref="B27:G27"/>
    <mergeCell ref="B28:G28"/>
    <mergeCell ref="A29:H29"/>
    <mergeCell ref="A30:I30"/>
    <mergeCell ref="A31:I31"/>
    <mergeCell ref="A20:I20"/>
    <mergeCell ref="A21:I21"/>
    <mergeCell ref="B22:G22"/>
    <mergeCell ref="B23:G23"/>
    <mergeCell ref="B24:G24"/>
    <mergeCell ref="B25:G25"/>
    <mergeCell ref="A14:I14"/>
    <mergeCell ref="B15:H15"/>
    <mergeCell ref="B16:H16"/>
    <mergeCell ref="B17:H17"/>
    <mergeCell ref="B18:H18"/>
    <mergeCell ref="B19:H19"/>
    <mergeCell ref="A12:B12"/>
    <mergeCell ref="C12:D12"/>
    <mergeCell ref="E12:I12"/>
    <mergeCell ref="A13:B13"/>
    <mergeCell ref="C13:D13"/>
    <mergeCell ref="E13:I13"/>
    <mergeCell ref="B6:H6"/>
    <mergeCell ref="B7:H7"/>
    <mergeCell ref="B8:H8"/>
    <mergeCell ref="B9:H9"/>
    <mergeCell ref="A10:I10"/>
    <mergeCell ref="A11:I11"/>
    <mergeCell ref="A1:I1"/>
    <mergeCell ref="A2:I2"/>
    <mergeCell ref="A3:G3"/>
    <mergeCell ref="H3:I3"/>
    <mergeCell ref="A4:I4"/>
    <mergeCell ref="A5:I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</vt:i4>
      </vt:variant>
    </vt:vector>
  </HeadingPairs>
  <TitlesOfParts>
    <vt:vector size="15" baseType="lpstr">
      <vt:lpstr>RESUMO</vt:lpstr>
      <vt:lpstr>QUADRO RESUMO</vt:lpstr>
      <vt:lpstr>MOTORISTA 44H ( CMPP TERESINA)</vt:lpstr>
      <vt:lpstr>MOTORISTA 44H (CTT  TERESINA)</vt:lpstr>
      <vt:lpstr>MOTORISTA 44H CAFS (FLORIANO)</vt:lpstr>
      <vt:lpstr>MOTORISTA 44H CTF (FLORIANO)</vt:lpstr>
      <vt:lpstr>MOTORISTA 44H CPCE (BOM JESUS)</vt:lpstr>
      <vt:lpstr>MOTORISTA 44H CTBJ (BOM JESUS)</vt:lpstr>
      <vt:lpstr>MOTORISTA 44H HVU (BOM JESUS)</vt:lpstr>
      <vt:lpstr>MOTORISTA 44H CSHNB (PICOS)</vt:lpstr>
      <vt:lpstr>UNIFORMES</vt:lpstr>
      <vt:lpstr>EPIS</vt:lpstr>
      <vt:lpstr>DIÁRIAS</vt:lpstr>
      <vt:lpstr>Plan1</vt:lpstr>
      <vt:lpstr>EPIS!Area_de_impressao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Gabriela</cp:lastModifiedBy>
  <dcterms:created xsi:type="dcterms:W3CDTF">2023-05-30T10:38:00Z</dcterms:created>
  <dcterms:modified xsi:type="dcterms:W3CDTF">2024-04-25T19:08:41Z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0E0CAC84A6E047F1AE0E82E6EBC78D87</vt:lpwstr>
  </property>
  <property fmtid="{D5CDD505-2E9C-101B-9397-08002B2CF9AE}" pid="3" name="KSOProductBuildVer">
    <vt:lpwstr>1046-12.2.0.13201</vt:lpwstr>
  </property>
</Properties>
</file>