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ives compartilhados\FATURAMENTO ATUAL\07 - REPACTUACOES PENDENTES\03-LDS TERCEIRIZAÇÃO\CONTRATOS 2020\UFPI PICOS - ALMOXARIFE - CT 006-2020\PRORROGAÇÃO 2024-2025\"/>
    </mc:Choice>
  </mc:AlternateContent>
  <bookViews>
    <workbookView xWindow="0" yWindow="0" windowWidth="24000" windowHeight="9030" tabRatio="799"/>
  </bookViews>
  <sheets>
    <sheet name="PROPOSTA" sheetId="63" r:id="rId1"/>
    <sheet name="05-PCS" sheetId="67" state="hidden" r:id="rId2"/>
    <sheet name="06-PCS" sheetId="68" state="hidden" r:id="rId3"/>
    <sheet name="07-PCS" sheetId="69" r:id="rId4"/>
    <sheet name="08-PCS" sheetId="70" r:id="rId5"/>
    <sheet name="UNIF" sheetId="83" r:id="rId6"/>
    <sheet name="EPI'S" sheetId="61" r:id="rId7"/>
  </sheets>
  <definedNames>
    <definedName name="_xlnm.Print_Area" localSheetId="1">'05-PCS'!$A$1:$I$140</definedName>
    <definedName name="_xlnm.Print_Area" localSheetId="2">'06-PCS'!$A$1:$I$140</definedName>
    <definedName name="_xlnm.Print_Area" localSheetId="3">'07-PCS'!$A$1:$I$140</definedName>
    <definedName name="_xlnm.Print_Area" localSheetId="4">'08-PCS'!$A$1:$I$140</definedName>
    <definedName name="_xlnm.Print_Area" localSheetId="6">'EPI''S'!$A$1:$G$55</definedName>
    <definedName name="_xlnm.Print_Area" localSheetId="0">PROPOSTA!$A$1:$I$52</definedName>
    <definedName name="_xlnm.Print_Area" localSheetId="5">UNIF!$A$1:$G$42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63" l="1"/>
  <c r="H76" i="69" l="1"/>
  <c r="H73" i="69"/>
  <c r="G41" i="83" l="1"/>
  <c r="I30" i="70"/>
  <c r="E13" i="70"/>
  <c r="I30" i="69"/>
  <c r="K25" i="63" l="1"/>
  <c r="J25" i="63"/>
  <c r="K24" i="63"/>
  <c r="K23" i="63"/>
  <c r="G20" i="61" l="1"/>
  <c r="G37" i="61"/>
  <c r="G36" i="61"/>
  <c r="G19" i="61"/>
  <c r="G54" i="61"/>
  <c r="H73" i="70" l="1"/>
  <c r="H76" i="70"/>
  <c r="H58" i="70" l="1"/>
  <c r="H58" i="69"/>
  <c r="H75" i="70" l="1"/>
  <c r="H75" i="69"/>
  <c r="I104" i="68" l="1"/>
  <c r="I104" i="69"/>
  <c r="I104" i="70"/>
  <c r="I104" i="67"/>
  <c r="J104" i="68" l="1"/>
  <c r="J104" i="69"/>
  <c r="J104" i="70"/>
  <c r="J104" i="67"/>
  <c r="G25" i="83"/>
  <c r="G35" i="83"/>
  <c r="G34" i="83"/>
  <c r="G33" i="83"/>
  <c r="G32" i="83"/>
  <c r="G24" i="83"/>
  <c r="G23" i="83"/>
  <c r="G22" i="83"/>
  <c r="G26" i="83" s="1"/>
  <c r="G27" i="83" s="1"/>
  <c r="G28" i="83" s="1"/>
  <c r="G14" i="83"/>
  <c r="G13" i="83"/>
  <c r="G12" i="83"/>
  <c r="G49" i="61"/>
  <c r="G50" i="61"/>
  <c r="G48" i="61"/>
  <c r="G47" i="61"/>
  <c r="G46" i="61"/>
  <c r="G45" i="61"/>
  <c r="G25" i="61"/>
  <c r="G26" i="61"/>
  <c r="G30" i="61"/>
  <c r="G31" i="61"/>
  <c r="G32" i="61"/>
  <c r="G33" i="61"/>
  <c r="G34" i="61"/>
  <c r="G24" i="61"/>
  <c r="G29" i="61"/>
  <c r="G28" i="61"/>
  <c r="G27" i="61"/>
  <c r="G17" i="61"/>
  <c r="G16" i="61"/>
  <c r="H19" i="70"/>
  <c r="H19" i="69"/>
  <c r="H19" i="68"/>
  <c r="H19" i="67"/>
  <c r="I30" i="67"/>
  <c r="I30" i="68"/>
  <c r="I57" i="67"/>
  <c r="I57" i="68"/>
  <c r="I57" i="69"/>
  <c r="I57" i="70"/>
  <c r="I56" i="67"/>
  <c r="I56" i="68"/>
  <c r="I56" i="69"/>
  <c r="I56" i="70"/>
  <c r="G35" i="61" l="1"/>
  <c r="G36" i="83"/>
  <c r="G37" i="83" s="1"/>
  <c r="G38" i="83" s="1"/>
  <c r="H135" i="70"/>
  <c r="G113" i="70"/>
  <c r="E113" i="70"/>
  <c r="I93" i="70"/>
  <c r="I97" i="70" s="1"/>
  <c r="H89" i="70"/>
  <c r="I61" i="70"/>
  <c r="I59" i="70"/>
  <c r="H46" i="70"/>
  <c r="H41" i="70"/>
  <c r="H23" i="70"/>
  <c r="B135" i="70" s="1"/>
  <c r="H21" i="70"/>
  <c r="H135" i="69"/>
  <c r="G113" i="69"/>
  <c r="E113" i="69"/>
  <c r="I93" i="69"/>
  <c r="I97" i="69" s="1"/>
  <c r="H89" i="69"/>
  <c r="H74" i="69"/>
  <c r="I61" i="69"/>
  <c r="I59" i="69"/>
  <c r="H52" i="69"/>
  <c r="H77" i="69" s="1"/>
  <c r="H46" i="69"/>
  <c r="H41" i="69"/>
  <c r="H23" i="69"/>
  <c r="B135" i="69" s="1"/>
  <c r="H21" i="69"/>
  <c r="H135" i="68"/>
  <c r="G113" i="68"/>
  <c r="E113" i="68"/>
  <c r="I93" i="68"/>
  <c r="I97" i="68" s="1"/>
  <c r="H85" i="68"/>
  <c r="H89" i="68"/>
  <c r="H76" i="68"/>
  <c r="H74" i="68"/>
  <c r="H73" i="68"/>
  <c r="I61" i="68"/>
  <c r="I59" i="68"/>
  <c r="H52" i="68"/>
  <c r="H77" i="68" s="1"/>
  <c r="H46" i="68"/>
  <c r="H41" i="68"/>
  <c r="I28" i="68"/>
  <c r="H23" i="68"/>
  <c r="B135" i="68" s="1"/>
  <c r="H21" i="68"/>
  <c r="H135" i="67"/>
  <c r="G113" i="67"/>
  <c r="E113" i="67"/>
  <c r="I97" i="67"/>
  <c r="I93" i="67"/>
  <c r="H85" i="67"/>
  <c r="H77" i="67"/>
  <c r="H76" i="67"/>
  <c r="H73" i="67"/>
  <c r="I61" i="67"/>
  <c r="I59" i="67"/>
  <c r="H52" i="67"/>
  <c r="H46" i="67"/>
  <c r="H41" i="67"/>
  <c r="J41" i="67" s="1"/>
  <c r="I28" i="67"/>
  <c r="H23" i="67"/>
  <c r="B135" i="67" s="1"/>
  <c r="H21" i="67"/>
  <c r="I102" i="67" l="1"/>
  <c r="I35" i="69"/>
  <c r="I58" i="69"/>
  <c r="I55" i="67"/>
  <c r="H58" i="67"/>
  <c r="I58" i="67" s="1"/>
  <c r="I55" i="68"/>
  <c r="I63" i="68" s="1"/>
  <c r="I68" i="68" s="1"/>
  <c r="H58" i="68"/>
  <c r="I58" i="68" s="1"/>
  <c r="I55" i="70"/>
  <c r="I58" i="70"/>
  <c r="I55" i="69"/>
  <c r="H79" i="69"/>
  <c r="H89" i="67"/>
  <c r="I35" i="68"/>
  <c r="H74" i="67"/>
  <c r="H79" i="67" s="1"/>
  <c r="H75" i="68"/>
  <c r="I35" i="67"/>
  <c r="H75" i="67"/>
  <c r="J41" i="69"/>
  <c r="H52" i="70"/>
  <c r="H74" i="70"/>
  <c r="I35" i="70"/>
  <c r="J41" i="68"/>
  <c r="I63" i="69" l="1"/>
  <c r="I68" i="69" s="1"/>
  <c r="I78" i="69"/>
  <c r="J89" i="67"/>
  <c r="K89" i="67" s="1"/>
  <c r="J89" i="69"/>
  <c r="K89" i="69" s="1"/>
  <c r="I63" i="70"/>
  <c r="I68" i="70" s="1"/>
  <c r="I63" i="67"/>
  <c r="I68" i="67" s="1"/>
  <c r="I75" i="69"/>
  <c r="I73" i="69"/>
  <c r="I77" i="69"/>
  <c r="I76" i="69"/>
  <c r="I39" i="69"/>
  <c r="I74" i="69"/>
  <c r="I40" i="69"/>
  <c r="I124" i="69"/>
  <c r="H77" i="70"/>
  <c r="H79" i="70" s="1"/>
  <c r="J41" i="70"/>
  <c r="I77" i="68"/>
  <c r="I73" i="68"/>
  <c r="I76" i="68"/>
  <c r="I124" i="68"/>
  <c r="I75" i="68"/>
  <c r="I40" i="68"/>
  <c r="I39" i="68"/>
  <c r="I78" i="68"/>
  <c r="I74" i="68"/>
  <c r="I124" i="70"/>
  <c r="I75" i="70"/>
  <c r="I40" i="70"/>
  <c r="I39" i="70"/>
  <c r="I78" i="70"/>
  <c r="I74" i="70"/>
  <c r="I77" i="70"/>
  <c r="I73" i="70"/>
  <c r="I76" i="70"/>
  <c r="I76" i="67"/>
  <c r="I124" i="67"/>
  <c r="I75" i="67"/>
  <c r="I40" i="67"/>
  <c r="I39" i="67"/>
  <c r="I78" i="67"/>
  <c r="I74" i="67"/>
  <c r="I77" i="67"/>
  <c r="I73" i="67"/>
  <c r="H79" i="68"/>
  <c r="J89" i="68" s="1"/>
  <c r="K89" i="68" s="1"/>
  <c r="I79" i="69" l="1"/>
  <c r="I126" i="69" s="1"/>
  <c r="I41" i="69"/>
  <c r="I44" i="69" s="1"/>
  <c r="J89" i="70"/>
  <c r="K89" i="70" s="1"/>
  <c r="I66" i="69"/>
  <c r="I47" i="69"/>
  <c r="I41" i="67"/>
  <c r="I44" i="67" s="1"/>
  <c r="I41" i="70"/>
  <c r="I44" i="70" s="1"/>
  <c r="I79" i="70"/>
  <c r="I126" i="70" s="1"/>
  <c r="I41" i="68"/>
  <c r="I44" i="68" s="1"/>
  <c r="I79" i="68"/>
  <c r="I126" i="68" s="1"/>
  <c r="I79" i="67"/>
  <c r="I126" i="67" s="1"/>
  <c r="I45" i="69" l="1"/>
  <c r="I46" i="69"/>
  <c r="I51" i="69"/>
  <c r="I50" i="69"/>
  <c r="I52" i="69" s="1"/>
  <c r="I67" i="69" s="1"/>
  <c r="I69" i="69" s="1"/>
  <c r="I84" i="69" s="1"/>
  <c r="I49" i="69"/>
  <c r="I48" i="69"/>
  <c r="I66" i="67"/>
  <c r="I49" i="67"/>
  <c r="I51" i="67"/>
  <c r="I50" i="67"/>
  <c r="I46" i="67"/>
  <c r="I48" i="67"/>
  <c r="I47" i="67"/>
  <c r="I45" i="67"/>
  <c r="I66" i="68"/>
  <c r="I46" i="68"/>
  <c r="I49" i="68"/>
  <c r="I48" i="68"/>
  <c r="I51" i="68"/>
  <c r="I45" i="68"/>
  <c r="I50" i="68"/>
  <c r="I47" i="68"/>
  <c r="I66" i="70"/>
  <c r="I46" i="70"/>
  <c r="I51" i="70"/>
  <c r="I48" i="70"/>
  <c r="I45" i="70"/>
  <c r="I47" i="70"/>
  <c r="I49" i="70"/>
  <c r="I50" i="70"/>
  <c r="G42" i="61"/>
  <c r="G43" i="61"/>
  <c r="G44" i="61"/>
  <c r="G41" i="61"/>
  <c r="G13" i="61"/>
  <c r="G14" i="61"/>
  <c r="G15" i="61"/>
  <c r="G12" i="61"/>
  <c r="G51" i="61" l="1"/>
  <c r="G52" i="61" s="1"/>
  <c r="G18" i="61"/>
  <c r="I125" i="69"/>
  <c r="I88" i="69"/>
  <c r="I86" i="69"/>
  <c r="I85" i="69"/>
  <c r="I87" i="69"/>
  <c r="I83" i="69"/>
  <c r="I52" i="70"/>
  <c r="I52" i="67"/>
  <c r="I52" i="68"/>
  <c r="I102" i="68" l="1"/>
  <c r="I106" i="68" s="1"/>
  <c r="I128" i="68" s="1"/>
  <c r="I106" i="67"/>
  <c r="I128" i="67" s="1"/>
  <c r="I89" i="69"/>
  <c r="I96" i="69" s="1"/>
  <c r="I98" i="69" s="1"/>
  <c r="I127" i="69" s="1"/>
  <c r="I67" i="68"/>
  <c r="I69" i="68" s="1"/>
  <c r="I84" i="68" s="1"/>
  <c r="I67" i="67"/>
  <c r="I69" i="67" s="1"/>
  <c r="I84" i="67" s="1"/>
  <c r="I67" i="70"/>
  <c r="I69" i="70" s="1"/>
  <c r="I84" i="70" s="1"/>
  <c r="L89" i="69" l="1"/>
  <c r="I125" i="68"/>
  <c r="I83" i="68"/>
  <c r="I87" i="68"/>
  <c r="I85" i="68"/>
  <c r="I86" i="68"/>
  <c r="I88" i="68"/>
  <c r="I125" i="70"/>
  <c r="I87" i="70"/>
  <c r="I83" i="70"/>
  <c r="I88" i="70"/>
  <c r="I85" i="70"/>
  <c r="I86" i="70"/>
  <c r="I125" i="67"/>
  <c r="I87" i="67"/>
  <c r="I85" i="67"/>
  <c r="I83" i="67"/>
  <c r="I88" i="67"/>
  <c r="I86" i="67"/>
  <c r="I89" i="68" l="1"/>
  <c r="I96" i="68" s="1"/>
  <c r="I98" i="68" s="1"/>
  <c r="I127" i="68" s="1"/>
  <c r="I129" i="68" s="1"/>
  <c r="I89" i="70"/>
  <c r="I96" i="70" s="1"/>
  <c r="I98" i="70" s="1"/>
  <c r="I89" i="67"/>
  <c r="I96" i="67" s="1"/>
  <c r="I98" i="67" s="1"/>
  <c r="L89" i="68" l="1"/>
  <c r="I127" i="70"/>
  <c r="L89" i="70"/>
  <c r="I127" i="67"/>
  <c r="I129" i="67" s="1"/>
  <c r="L89" i="67"/>
  <c r="I110" i="68"/>
  <c r="I111" i="68" s="1"/>
  <c r="I119" i="68" s="1"/>
  <c r="I115" i="68" l="1"/>
  <c r="J131" i="68"/>
  <c r="I110" i="67"/>
  <c r="I116" i="68"/>
  <c r="I120" i="68" l="1"/>
  <c r="I130" i="68" s="1"/>
  <c r="I131" i="68" s="1"/>
  <c r="D135" i="68" s="1"/>
  <c r="F135" i="68" s="1"/>
  <c r="I135" i="68" s="1"/>
  <c r="I111" i="67"/>
  <c r="I138" i="68" l="1"/>
  <c r="I139" i="68" s="1"/>
  <c r="I115" i="67"/>
  <c r="I116" i="67"/>
  <c r="I119" i="67"/>
  <c r="J131" i="67"/>
  <c r="I140" i="68" l="1"/>
  <c r="H22" i="63"/>
  <c r="I22" i="63" s="1"/>
  <c r="I120" i="67"/>
  <c r="I130" i="67" s="1"/>
  <c r="I131" i="67" s="1"/>
  <c r="D135" i="67" s="1"/>
  <c r="F135" i="67" s="1"/>
  <c r="I135" i="67" s="1"/>
  <c r="I138" i="67" l="1"/>
  <c r="I139" i="67" s="1"/>
  <c r="I140" i="67" l="1"/>
  <c r="H21" i="63"/>
  <c r="I21" i="63" s="1"/>
  <c r="G15" i="83"/>
  <c r="G16" i="83" s="1"/>
  <c r="G17" i="83" l="1"/>
  <c r="G18" i="83" s="1"/>
  <c r="I102" i="69" s="1"/>
  <c r="I106" i="69" s="1"/>
  <c r="I102" i="70"/>
  <c r="I106" i="70" s="1"/>
  <c r="I128" i="69" l="1"/>
  <c r="I129" i="69" s="1"/>
  <c r="I128" i="70"/>
  <c r="I129" i="70" s="1"/>
  <c r="I110" i="70" l="1"/>
  <c r="I111" i="70" s="1"/>
  <c r="I115" i="70" s="1"/>
  <c r="I110" i="69"/>
  <c r="I111" i="69" l="1"/>
  <c r="I119" i="69" s="1"/>
  <c r="I116" i="70"/>
  <c r="J131" i="70"/>
  <c r="I119" i="70"/>
  <c r="I116" i="69" l="1"/>
  <c r="I120" i="70"/>
  <c r="I130" i="70" s="1"/>
  <c r="I131" i="70" s="1"/>
  <c r="D135" i="70" s="1"/>
  <c r="F135" i="70" s="1"/>
  <c r="I135" i="70" s="1"/>
  <c r="J131" i="69"/>
  <c r="I115" i="69"/>
  <c r="I120" i="69" l="1"/>
  <c r="I130" i="69" s="1"/>
  <c r="I131" i="69" s="1"/>
  <c r="I138" i="69" s="1"/>
  <c r="I139" i="69" s="1"/>
  <c r="I138" i="70"/>
  <c r="I139" i="70" s="1"/>
  <c r="D135" i="69" l="1"/>
  <c r="F135" i="69" s="1"/>
  <c r="I135" i="69" s="1"/>
  <c r="I140" i="70"/>
  <c r="H24" i="63"/>
  <c r="I24" i="63" s="1"/>
  <c r="L24" i="63" s="1"/>
  <c r="H23" i="63"/>
  <c r="I23" i="63" s="1"/>
  <c r="I140" i="69"/>
  <c r="I25" i="63" l="1"/>
  <c r="L23" i="63"/>
</calcChain>
</file>

<file path=xl/sharedStrings.xml><?xml version="1.0" encoding="utf-8"?>
<sst xmlns="http://schemas.openxmlformats.org/spreadsheetml/2006/main" count="1169" uniqueCount="271">
  <si>
    <t>PLANILHA DE CUSTOS E FORMAÇÃO DE PREÇOS</t>
  </si>
  <si>
    <t>DISCRIMINAÇÃO DOS SERVIÇOS</t>
  </si>
  <si>
    <t>A</t>
  </si>
  <si>
    <t>Data de apresentação (dia/mês/ano)</t>
  </si>
  <si>
    <t>B</t>
  </si>
  <si>
    <t>Município/UF</t>
  </si>
  <si>
    <t>C</t>
  </si>
  <si>
    <t>Ano Acordo, Convenção ou Sentença Normativa em Dissídio Coletivo</t>
  </si>
  <si>
    <t>D</t>
  </si>
  <si>
    <t>Número de Meses da Execução Contratual</t>
  </si>
  <si>
    <t>Tipo de Serviço</t>
  </si>
  <si>
    <t>Unidade de Medida</t>
  </si>
  <si>
    <t>Posto de serviço</t>
  </si>
  <si>
    <t>Tipo de serviço (mesmo serviço com características distintas)</t>
  </si>
  <si>
    <t>Salário Normativo da Categoria Profissional</t>
  </si>
  <si>
    <t>Categoria profissional (vinculada à execução contratual)</t>
  </si>
  <si>
    <t>Data base da categoria (dia/mês/ano)</t>
  </si>
  <si>
    <t>MÓDULO 1</t>
  </si>
  <si>
    <t>Composição da Remuneração</t>
  </si>
  <si>
    <t>%</t>
  </si>
  <si>
    <t>Valor (R$)</t>
  </si>
  <si>
    <t>Salário base</t>
  </si>
  <si>
    <t xml:space="preserve">Adicional de Periculosidade </t>
  </si>
  <si>
    <t>Adicional de Insalubridade</t>
  </si>
  <si>
    <t>Adicional Noturno</t>
  </si>
  <si>
    <t>E</t>
  </si>
  <si>
    <t xml:space="preserve">Prorrogação da Hora Noturna </t>
  </si>
  <si>
    <t>F</t>
  </si>
  <si>
    <t xml:space="preserve">Hora Noturna Reduzida </t>
  </si>
  <si>
    <t>G</t>
  </si>
  <si>
    <t xml:space="preserve">Feriados Trabalhados </t>
  </si>
  <si>
    <t>TOTAL MÓDULO 1</t>
  </si>
  <si>
    <t>2.1</t>
  </si>
  <si>
    <t>Submódulo 2.1 - 13º (décimo terceiro) Salário, Férias e Adicional de Férias</t>
  </si>
  <si>
    <t>Total Submódulo 2.1</t>
  </si>
  <si>
    <t>2.2</t>
  </si>
  <si>
    <t>Submódulo 2.2 - GPS, FGTS e outras contribuições</t>
  </si>
  <si>
    <t>H</t>
  </si>
  <si>
    <t>Total Submódulo 2.2</t>
  </si>
  <si>
    <t>2.3</t>
  </si>
  <si>
    <t>Submódulo 2.3 - Benefícios Mensais e Diários</t>
  </si>
  <si>
    <t>Referência</t>
  </si>
  <si>
    <t xml:space="preserve">Auxílio Creche </t>
  </si>
  <si>
    <t>Cesta Básica</t>
  </si>
  <si>
    <t>Total Submódulo 2.3</t>
  </si>
  <si>
    <t>Quadro-Resumo do Módulo 2 - Encargos e Benefícios Anuais, Mensais e Diários</t>
  </si>
  <si>
    <t>13º (décimo terceiro) Salário, Férias e Adicional de Férias</t>
  </si>
  <si>
    <t>GPS, FGTS e outras contribuições</t>
  </si>
  <si>
    <t>Benefícios Mensais e Diários</t>
  </si>
  <si>
    <t>TOTAL MÓDULO 2</t>
  </si>
  <si>
    <t>Provisão para Rescisão</t>
  </si>
  <si>
    <t>TOTAL MÓDULO 3</t>
  </si>
  <si>
    <t>4.1</t>
  </si>
  <si>
    <t>Submódulo 4.1 - Ausências Legais</t>
  </si>
  <si>
    <t>Ausências Legais</t>
  </si>
  <si>
    <t>Total Submódulo 4.1</t>
  </si>
  <si>
    <t>4.2</t>
  </si>
  <si>
    <t>Submódulo 4.2 - Intervalo para repouso/alimentação</t>
  </si>
  <si>
    <t>Total Submódulo 4.2</t>
  </si>
  <si>
    <t>Quadro-Resumo do Módulo 4 - Custo de Reposição do Profissional Ausente</t>
  </si>
  <si>
    <t>Intrajornada</t>
  </si>
  <si>
    <t>TOTAL MÓDULO 4</t>
  </si>
  <si>
    <t>Insumos Diversos</t>
  </si>
  <si>
    <t>Materiais</t>
  </si>
  <si>
    <t>TOTAL MÓDULO 5</t>
  </si>
  <si>
    <t>Custos Indiretos, Tributos e Lucro</t>
  </si>
  <si>
    <t xml:space="preserve">Custos Indiretos </t>
  </si>
  <si>
    <t xml:space="preserve">Lucro </t>
  </si>
  <si>
    <t>CÁLCULO POR DENTRO</t>
  </si>
  <si>
    <t>Tributos</t>
  </si>
  <si>
    <t>c.1</t>
  </si>
  <si>
    <t>Tributos Federais</t>
  </si>
  <si>
    <t>c.1.1</t>
  </si>
  <si>
    <t>PIS</t>
  </si>
  <si>
    <t>c.1.2</t>
  </si>
  <si>
    <t>COFINS</t>
  </si>
  <si>
    <t>c.2</t>
  </si>
  <si>
    <t xml:space="preserve">Tributos Estaduais </t>
  </si>
  <si>
    <t>c.3</t>
  </si>
  <si>
    <t xml:space="preserve">Tributos Municipais </t>
  </si>
  <si>
    <t>c.3.1</t>
  </si>
  <si>
    <t>ISSQN</t>
  </si>
  <si>
    <t>TOTAL MÓDULO 6</t>
  </si>
  <si>
    <t>QUADRO-RESUMO DO CUSTO ESTIMADO POR EMPREGADO</t>
  </si>
  <si>
    <t>Mão de obra vinculada à execução contratual (valor por empregado)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</si>
  <si>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</si>
  <si>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</si>
  <si>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</si>
  <si>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</si>
  <si>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</si>
  <si>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 + B + C + D + E)</t>
  </si>
  <si>
    <t>Módulo 6 - Custos Indiretos, Tributos e Lucro</t>
  </si>
  <si>
    <t>Valor Total por Empregado</t>
  </si>
  <si>
    <t>QUADRO-RESUMO DO VALOR ESTIMADO MENSAL DOS SERVIÇOS</t>
  </si>
  <si>
    <t>Tipo de Serviço (A)</t>
  </si>
  <si>
    <t>Valor Proposto por Empregado (B)</t>
  </si>
  <si>
    <t>Qtde. de Postos (E)</t>
  </si>
  <si>
    <t>I</t>
  </si>
  <si>
    <t>QUADRO-DEMONSTRATIVO DO VALOR GLOBAL ESTIMADO DA PROPOSTA</t>
  </si>
  <si>
    <t>Descrição</t>
  </si>
  <si>
    <t>Valor proposto por unidade de medida</t>
  </si>
  <si>
    <t>Valor mensal estimado do serviço</t>
  </si>
  <si>
    <t>Qtde. de Empregados por Posto (C)</t>
  </si>
  <si>
    <t>Valor Proposto do Posto (D) = (B) x (C)</t>
  </si>
  <si>
    <t>Valor Total do Serviço                                             (F) = (D) x (E)</t>
  </si>
  <si>
    <t xml:space="preserve">  Valor global (Valor mensal do serviço multiplicado pelo número de meses do contrato)</t>
  </si>
  <si>
    <t xml:space="preserve">MÓDULO DE MÃO-DE-OBRA VINCULADA À EXECUÇÃO CONTRATUAL UNIDADE DE MEDIDA – TIPOS E QUANTIDADES </t>
  </si>
  <si>
    <t>MÓDULO 3 - PROVISÃO PARA RESCISÃO</t>
  </si>
  <si>
    <t>MÓDULO 4 - CUSTO DE REPOSIÇÃO DO PROFISSIONAL AUSENTE</t>
  </si>
  <si>
    <t>MÓDULO 2 - ENCARGOS E BENEFÍCIOS ANUAIS, MENSAIS E DIÁRIOS</t>
  </si>
  <si>
    <t>MÓDULO 5 - INSUMOS DIVERSOS</t>
  </si>
  <si>
    <t>12 (Doze) Meses</t>
  </si>
  <si>
    <t>Apoio Administrativo</t>
  </si>
  <si>
    <t>MÓDULO 6 - CUSTOS INDIRETOS, TRIBUTOS E LUCRO</t>
  </si>
  <si>
    <t>PRÓ-REITORIA DE ADMINISTRAÇÃO</t>
  </si>
  <si>
    <t>05</t>
  </si>
  <si>
    <t>04</t>
  </si>
  <si>
    <t>03</t>
  </si>
  <si>
    <t>02</t>
  </si>
  <si>
    <t>01</t>
  </si>
  <si>
    <t>Lúcia Maria Simões Pereira</t>
  </si>
  <si>
    <t>Sócia</t>
  </si>
  <si>
    <t>Declaramos expressamente que nos preços contidos na proposta incluem todos os custos e despesas, tais como custos diretos e indiretos, tributos incidentes, taxa de administração, encargos sociais, trabalhistas, auxílio alimentação, auxílio transporte, seguros, lucro e outros necessários ao cumprimento integral do objeto conforme Termo de Referência  e demais anexos do edital.</t>
  </si>
  <si>
    <t>________________________________</t>
  </si>
  <si>
    <t>CPF(MF) nº. 514.307.113-53</t>
  </si>
  <si>
    <t>R.G.: 2002002050878 SSP/CE</t>
  </si>
  <si>
    <t>Outros (Especificar)</t>
  </si>
  <si>
    <t xml:space="preserve">Razão social:  LDS SERVIÇOS DE LIMPEZA LTDA </t>
  </si>
  <si>
    <t>CNPJ: 15.150.504/0001-65  - Inscrição Estadual: Isenta - Inscrição Municipal: 271228-8</t>
  </si>
  <si>
    <t>Endereço: Rua Tibúrcio Cavalcante, nº 2953 - Sala 01 – Dionísio Torres – Fortaleza – CE – CEP: 60.125-101</t>
  </si>
  <si>
    <t>Telefone/Fax: (85) 3257 5739</t>
  </si>
  <si>
    <r>
      <t xml:space="preserve">E-mail: </t>
    </r>
    <r>
      <rPr>
        <b/>
        <sz val="10"/>
        <rFont val="Times New Roman"/>
        <family val="1"/>
      </rPr>
      <t>licitacao@ldsterceirizacao.com.br</t>
    </r>
  </si>
  <si>
    <t>Banco: BRADESCO S/A</t>
  </si>
  <si>
    <t>Agência nº: 0624-6  /  Conta-corrente nº: 34069-3</t>
  </si>
  <si>
    <r>
      <t>Inscrição no Simples: (   )SIM   (</t>
    </r>
    <r>
      <rPr>
        <b/>
        <sz val="10"/>
        <rFont val="Times New Roman"/>
        <family val="1"/>
      </rPr>
      <t>X</t>
    </r>
    <r>
      <rPr>
        <sz val="10"/>
        <rFont val="Times New Roman"/>
        <family val="1"/>
      </rPr>
      <t>)NÃO</t>
    </r>
  </si>
  <si>
    <t>ALMOXARIFE</t>
  </si>
  <si>
    <r>
      <t xml:space="preserve">Prazo de Validade da Proposta: </t>
    </r>
    <r>
      <rPr>
        <b/>
        <sz val="10"/>
        <rFont val="Times New Roman"/>
        <family val="1"/>
      </rPr>
      <t>90 (noventa) dias contados da abertura da proposta.</t>
    </r>
  </si>
  <si>
    <r>
      <t xml:space="preserve">Prazo de Execução dos Serviços: </t>
    </r>
    <r>
      <rPr>
        <b/>
        <sz val="10"/>
        <rFont val="Times New Roman"/>
        <family val="1"/>
      </rPr>
      <t>12 (Doze) Meses</t>
    </r>
  </si>
  <si>
    <r>
      <t xml:space="preserve">Intervalo Intrajornada </t>
    </r>
    <r>
      <rPr>
        <i/>
        <sz val="8"/>
        <color rgb="FF000000"/>
        <rFont val="Times New Roman"/>
        <family val="1"/>
      </rPr>
      <t>(não usufruído pelo empregado)</t>
    </r>
  </si>
  <si>
    <r>
      <t xml:space="preserve">Intrajornada </t>
    </r>
    <r>
      <rPr>
        <i/>
        <sz val="8"/>
        <color rgb="FF000000"/>
        <rFont val="Times New Roman"/>
        <family val="1"/>
      </rPr>
      <t>(usufruído pelo empregado)</t>
    </r>
  </si>
  <si>
    <t>PLANILHA DE CUSTOS E FORMAÇÃO DE PREÇOS - UNIFORMES</t>
  </si>
  <si>
    <t>ITENS</t>
  </si>
  <si>
    <t>DESCRIÇÃO</t>
  </si>
  <si>
    <t>QTD. ANUAL</t>
  </si>
  <si>
    <t>UNIDADE</t>
  </si>
  <si>
    <t>VR. UNITÁRIO</t>
  </si>
  <si>
    <t>VR. TOTAL</t>
  </si>
  <si>
    <t xml:space="preserve"> </t>
  </si>
  <si>
    <t>Unidade</t>
  </si>
  <si>
    <t>VALOR TOTAL DOS UNIFORMES</t>
  </si>
  <si>
    <t>VALOR POR FUNCIONÁRIO</t>
  </si>
  <si>
    <t>VALOR TOTAL DOS  UNIFORMES</t>
  </si>
  <si>
    <t>Par</t>
  </si>
  <si>
    <t>Composição dos preços: Nos preços propostos acima estão incluídos todas as despesas, frete, tributos e demais encargos de qualquer natureza incidentes sobre o objeto deste Pregão.</t>
  </si>
  <si>
    <t>Esta empresa DECLARA estar ciente de que a apresentação da presente proposta implica na plena aceitação das condições estabelecidas no Edital e seus Anexos.</t>
  </si>
  <si>
    <t>Esta empresa DECLARA que as aquisições constantes da presente proposta ATENDEM ÀS ESPECIFICAÇÕES e todas as exigências constantes no edital e seus anexos.</t>
  </si>
  <si>
    <t>ALMOXARIFE - CBO: 4141-05</t>
  </si>
  <si>
    <t>OBJETO DA LICITAÇÃO:</t>
  </si>
  <si>
    <t>CONVENÇÃO UTILIZADA NA ELABORAÇÃO DA PROPOSTA</t>
  </si>
  <si>
    <r>
      <t xml:space="preserve">               Quantidade total a Contratar                 </t>
    </r>
    <r>
      <rPr>
        <b/>
        <sz val="8"/>
        <color rgb="FF000000"/>
        <rFont val="Times New Roman"/>
        <family val="1"/>
      </rPr>
      <t>(em função de unidade de medida)</t>
    </r>
  </si>
  <si>
    <t>UNIVERSIDADE FEDERAL DO PIAUÍ</t>
  </si>
  <si>
    <t>COORDENAÇÃO DE COMPRAS E LICITAÇÕES</t>
  </si>
  <si>
    <t>PROCESSO ADMINISTRATIVO Nº 23111.095001/2018-13</t>
  </si>
  <si>
    <t>PREGÃO ELETRÔNICO Nº 19/2019</t>
  </si>
  <si>
    <t>Data e Horário da Sessão Pública de lances: 04/07/2019 às 08:30 Horas (Horário-DF)</t>
  </si>
  <si>
    <t>O objeto da presente licitação é a escolha da proposta mais vantajosa para a contratação de serviços de prestação de serviços com disponibilização de mão de obra (cozinheiro, auxiliar de cozinha, almoxarife e auxiliar de almoxarife), em regime de dedicação exclusiva para atender necessidades dos Restaurantes Universitários dos campi da Universidade Federal do Piauí (UFPI) e de Universidade Federal do Delta do Parnaíba (UFDPar), conforme condições, quantidades e exigências estabelecidas neste Edital e seus anexos.</t>
  </si>
  <si>
    <t>PROPOSTA DE PREÇOS</t>
  </si>
  <si>
    <t>COZINHEIRO - CBO 5132-05</t>
  </si>
  <si>
    <t>AUXILIAR DE COZINHA - CBO: 5135-05</t>
  </si>
  <si>
    <t>AUX.ALMOXARIFE - CBO: 4141-10</t>
  </si>
  <si>
    <t>2018/2018</t>
  </si>
  <si>
    <t xml:space="preserve">COZINHEIRO </t>
  </si>
  <si>
    <t>AUXILIAR DE COZINHA</t>
  </si>
  <si>
    <t>AUXILIAR DE ALMOXARIFE</t>
  </si>
  <si>
    <t>06</t>
  </si>
  <si>
    <t>07</t>
  </si>
  <si>
    <t>08</t>
  </si>
  <si>
    <t>09</t>
  </si>
  <si>
    <t>10</t>
  </si>
  <si>
    <t>11</t>
  </si>
  <si>
    <t>ITEM</t>
  </si>
  <si>
    <t>CARGO</t>
  </si>
  <si>
    <t>CBO</t>
  </si>
  <si>
    <t xml:space="preserve">QTD. DE EMPREGADOS </t>
  </si>
  <si>
    <t>Serviço</t>
  </si>
  <si>
    <t>VALOR MENSAL</t>
  </si>
  <si>
    <t>TOTAL                                         (SERVIÇO ANUAL)</t>
  </si>
  <si>
    <t>5132-05</t>
  </si>
  <si>
    <t>5135-05</t>
  </si>
  <si>
    <t>4141-05</t>
  </si>
  <si>
    <t>4141-10</t>
  </si>
  <si>
    <t>QTD. DO ITEM</t>
  </si>
  <si>
    <t>VALOR GLOBAL DO GRUPO</t>
  </si>
  <si>
    <t>DOS EPIs – ALMOXARIFE E AUXILIAR DE ALMOXARIFADO (POR EMPREGADO)</t>
  </si>
  <si>
    <t>Avental de napa Dim: altura - 1,20m; largura – 85cm. (und)</t>
  </si>
  <si>
    <t>Botas de PVC cano longo (par)</t>
  </si>
  <si>
    <t>Luva de látex cano curto (par)</t>
  </si>
  <si>
    <t>Máscara descartável (pct c/100)</t>
  </si>
  <si>
    <t>Protetor auricular (par)</t>
  </si>
  <si>
    <t>Touca descartável (pct c/ 100)</t>
  </si>
  <si>
    <t>DOS EPIs – COZINHEIRO (POR EMPREGADO)</t>
  </si>
  <si>
    <t>Pacote</t>
  </si>
  <si>
    <t>Avental anti-chamas (und)</t>
  </si>
  <si>
    <t>Luva de látex cano curto (und)</t>
  </si>
  <si>
    <t>Luva descartável de vinil, cano curto (pct c/100)</t>
  </si>
  <si>
    <t>luva térmica (par)</t>
  </si>
  <si>
    <t>luvas para altas temperaturas (par)</t>
  </si>
  <si>
    <t>Óculos de segurança (und)</t>
  </si>
  <si>
    <t>Caixa</t>
  </si>
  <si>
    <t>DOS EPIs – AUXILIAR DE COZINHA (POR EMPREGADO)</t>
  </si>
  <si>
    <t>Botas de PVC cano longo (pares)</t>
  </si>
  <si>
    <t>Luva descartável vinil, cano curto (cx c/100)</t>
  </si>
  <si>
    <t>Protetor auricular (pares)</t>
  </si>
  <si>
    <t>Luva térmica (und)</t>
  </si>
  <si>
    <t>Luvas para altas temperaturas (und)</t>
  </si>
  <si>
    <t>UNIFORME PARA ALMOXARIFE E AUXILIAR DE ALMOXARIFADO (POR EMPREGADO)</t>
  </si>
  <si>
    <t>Crachá de Identificação do Empregado</t>
  </si>
  <si>
    <t>Bibico ou touca – cor e tecido padrão da empresa</t>
  </si>
  <si>
    <t>Calça – cor e tecido padrão da empresa</t>
  </si>
  <si>
    <t>Camisa – cor e tecido padrão da empresa</t>
  </si>
  <si>
    <t>UNIFORME PARA COZINHEIRO (POR EMPREGADO)</t>
  </si>
  <si>
    <t>UNIFORME PARA AUXILIAR DE COZINHA (POR EMPREGADO)</t>
  </si>
  <si>
    <t>Chapéu de chefe – cor branca</t>
  </si>
  <si>
    <t>Calça em algodão – cor branca</t>
  </si>
  <si>
    <t>Gambuza em algodão – cor branca</t>
  </si>
  <si>
    <t>Bibico ou touca em algodão – cor branca</t>
  </si>
  <si>
    <t>Camisa em algodão – cor branca</t>
  </si>
  <si>
    <t>Uniformes  + EPI's</t>
  </si>
  <si>
    <r>
      <t xml:space="preserve">Regime de Tributação: </t>
    </r>
    <r>
      <rPr>
        <sz val="10"/>
        <rFont val="Times New Roman"/>
        <family val="1"/>
      </rPr>
      <t>Declaramos para os devidos fins que somos optantes pelo Regime de Tributação (NÃO CUMULATIVO) Lucro Real.</t>
    </r>
  </si>
  <si>
    <t>Picos/PI</t>
  </si>
  <si>
    <t>13º (décimo terceiro) Salário - (1/12)x100 = 8,333%</t>
  </si>
  <si>
    <t>Férias e Adicional de Férias [(1+1/3)/12]x100=11,11%</t>
  </si>
  <si>
    <t>INSS - Art. 22, Inciso I, da Lei nº 8.212/91.</t>
  </si>
  <si>
    <t>Salário Educação - Art. 3º, Inciso I, Decreto n.º 87.043/82.</t>
  </si>
  <si>
    <t>SAT - GIL/RAT - (2% x 0,50 = 1%) - Decreto 6957/09</t>
  </si>
  <si>
    <t>SESC ou SESI - Decreto 1867/81</t>
  </si>
  <si>
    <t>SENAI - SENAC - Decreto n.º 2.318/86.</t>
  </si>
  <si>
    <t>SEBRAE - Art. 8º, Lei n.º 8.029/90 e Lei n.º 8.154/90.</t>
  </si>
  <si>
    <t>INCRA - DL n.º 1.146/70.</t>
  </si>
  <si>
    <t>FGTS - Lei 8036/90</t>
  </si>
  <si>
    <t>Transporte (22 Dias x 2 VTs/Dia - 6% do Salário Base)</t>
  </si>
  <si>
    <t>Auxílio Alimentação - Conforme CCT</t>
  </si>
  <si>
    <t>Assistência Médica - Estipulado na CCT (Pesquisa de Mercado)</t>
  </si>
  <si>
    <t>Seguro de Vida - Conforme CCT - ((Piso Salarial x 26) x Percentual de Ocorrências) /12 de Contrato</t>
  </si>
  <si>
    <t>Aviso Prévio Indenizado - [0,05x(1/12)]= 0,4167%</t>
  </si>
  <si>
    <t>Incidência do FGTS sobre o Aviso Prévio Indenizado - Aviso prévio indenizado x 8% = 0,0333%</t>
  </si>
  <si>
    <t>Multa do FGTS e Contribuição Social sobre o Aviso Prévio Indenizado - {[(40% +10%) x 8% ]}= 0,21%</t>
  </si>
  <si>
    <t>Aviso Prévio Trabalhado - {[(1/30)x7 dias]/ 12} = 1,94%</t>
  </si>
  <si>
    <t>Incidência dos encargos do submódulo 2.2 sobre o Aviso Pévio Trabalhado - 1,94% x 34,80% = 0,68%</t>
  </si>
  <si>
    <t>Multa do FGTS e Contribuição Social sobre o Aviso Prévio Trabalhado - {[(40% +10%) x 8% x 95%]} = 3,8%</t>
  </si>
  <si>
    <t>Férias - Excluído confor- me subitem 5.1.3.2 do TR</t>
  </si>
  <si>
    <t>Ausências Legais - {(2/30)/ 12} = 0,556%</t>
  </si>
  <si>
    <t>Licença Paternidade - {(5/30)/12x0,02} = 0,028%</t>
  </si>
  <si>
    <t>Ausência por Acidente de Trabalho - [{(15/30)/12}x8%] = 0,3333%</t>
  </si>
  <si>
    <t>Afastamento Maternidade - {[(1+1/3)/12]x3%x(4/12)}=0,1111%</t>
  </si>
  <si>
    <t>Ausências por Doença - – [(1,7/30)/12]x100 =0,470%</t>
  </si>
  <si>
    <r>
      <t>Equipamentos (Relógio de Ponto)</t>
    </r>
    <r>
      <rPr>
        <sz val="9"/>
        <rFont val="Times New Roman"/>
        <family val="1"/>
      </rPr>
      <t xml:space="preserve"> (R$ 3.000,00 / 36 Meses Depreciação / números de empregados)</t>
    </r>
  </si>
  <si>
    <t>b</t>
  </si>
  <si>
    <t>CONTRATO Nº 006/2020</t>
  </si>
  <si>
    <r>
      <t>ÍNDICES (Inicial 3,3664%) + (Atual 10,061%) Fórmula=(</t>
    </r>
    <r>
      <rPr>
        <b/>
        <sz val="10"/>
        <color rgb="FFFF0000"/>
        <rFont val="Times New Roman"/>
        <family val="1"/>
      </rPr>
      <t>R$ 18,84</t>
    </r>
    <r>
      <rPr>
        <b/>
        <sz val="10"/>
        <rFont val="Times New Roman"/>
        <family val="1"/>
      </rPr>
      <t xml:space="preserve"> x (10,061-3,3664%)/3,3664%/100) = 1,99%</t>
    </r>
  </si>
  <si>
    <r>
      <t>ÍNDICES (Inicial 3,3664%) + (Atual 10,061%) Fórmula=(</t>
    </r>
    <r>
      <rPr>
        <b/>
        <sz val="10"/>
        <color rgb="FFFF0000"/>
        <rFont val="Times New Roman"/>
        <family val="1"/>
      </rPr>
      <t>R$ 27,63</t>
    </r>
    <r>
      <rPr>
        <b/>
        <sz val="10"/>
        <rFont val="Times New Roman"/>
        <family val="1"/>
      </rPr>
      <t xml:space="preserve"> x (10,061-3,3664%)/3,3664%/100) = 1,99%</t>
    </r>
  </si>
  <si>
    <r>
      <t>ÍNDICES (Inicial 3,3664%) + (Atual 10,061%) Fórmula=(</t>
    </r>
    <r>
      <rPr>
        <b/>
        <sz val="10"/>
        <color rgb="FFFF0000"/>
        <rFont val="Times New Roman"/>
        <family val="1"/>
      </rPr>
      <t>R$ 13,62</t>
    </r>
    <r>
      <rPr>
        <b/>
        <sz val="10"/>
        <rFont val="Times New Roman"/>
        <family val="1"/>
      </rPr>
      <t xml:space="preserve"> x (10,061-3,3664%)/3,3664%/100) = 1,99%</t>
    </r>
  </si>
  <si>
    <t>ÍNDICES (Inicial 3,3664) + (Atual 10,061%) Fórmula = (10,061-3,3664)/3,3664/100)</t>
  </si>
  <si>
    <r>
      <t>ÍNDICES (Inicial 3,3664%) + (Atual 10,061%) Fórmula=(</t>
    </r>
    <r>
      <rPr>
        <b/>
        <sz val="10"/>
        <color rgb="FFFF0000"/>
        <rFont val="Times New Roman"/>
        <family val="1"/>
      </rPr>
      <t>R$ 31,76</t>
    </r>
    <r>
      <rPr>
        <b/>
        <sz val="10"/>
        <rFont val="Times New Roman"/>
        <family val="1"/>
      </rPr>
      <t xml:space="preserve"> x (10,061-3,3664%)/3,3664%/100) = 1,99%</t>
    </r>
  </si>
  <si>
    <r>
      <t>ÍNDICES (Inicial 3,3664%) + (Atual 10,061%) Fórmula=(</t>
    </r>
    <r>
      <rPr>
        <b/>
        <sz val="10"/>
        <color rgb="FFFF0000"/>
        <rFont val="Times New Roman"/>
        <family val="1"/>
      </rPr>
      <t>R$ 86,21</t>
    </r>
    <r>
      <rPr>
        <b/>
        <sz val="10"/>
        <rFont val="Times New Roman"/>
        <family val="1"/>
      </rPr>
      <t xml:space="preserve"> x (10,061-3,3664%)/3,3664%/100) = 1,99%</t>
    </r>
  </si>
  <si>
    <t>CCT 2023/2023 - 7.4.3.2.1 Convenção Coletiva de Trabalho nº PI 0000066/2023 – SECAPI - DATA BASE 01º DE JANEIRO/2023.</t>
  </si>
  <si>
    <t>2023/2023</t>
  </si>
  <si>
    <t>VALOR 2022</t>
  </si>
  <si>
    <t>Aguardando retorno da PGF</t>
  </si>
  <si>
    <t>Fortaleza/CE, 03 de dezembro de 2024</t>
  </si>
  <si>
    <t>GRUPO-02 - PICOS (VALOR A PARTIR DE 03/02/2025 - CNR)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</si>
</sst>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-&quot;R$ &quot;* #,##0.00_-;&quot;-R$ &quot;* #,##0.00_-;_-&quot;R$ &quot;* \-??_-;_-@_-"/>
    <numFmt numFmtId="166" formatCode="_(&quot;R$ &quot;* #,##0.00_);_(&quot;R$ &quot;* \(#,##0.00\);_(&quot;R$ &quot;* \-??_);_(@_)"/>
    <numFmt numFmtId="167" formatCode="_-* #,##0.00_-;\-* #,##0.00_-;_-* \-??_-;_-@_-"/>
    <numFmt numFmtId="168" formatCode="0.000%"/>
    <numFmt numFmtId="169" formatCode="_-* #,##0.000_-;\-* #,##0.000_-;_-* &quot;-&quot;???_-;_-@_-"/>
    <numFmt numFmtId="170" formatCode="_(* #,##0.00_);_(* \(#,##0.00\);_(* &quot;-&quot;??_);_(@_)"/>
  </numFmts>
  <fonts count="4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u/>
      <sz val="13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u/>
      <sz val="14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FFFFFF"/>
      <name val="Times New Roman"/>
      <family val="1"/>
    </font>
    <font>
      <i/>
      <sz val="8"/>
      <color rgb="FF000000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sz val="8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10"/>
      <color rgb="FFFFFFFF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4"/>
      <name val="Times New Roman"/>
      <family val="1"/>
    </font>
    <font>
      <b/>
      <sz val="11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Times New Roman"/>
      <family val="1"/>
    </font>
    <font>
      <b/>
      <sz val="10"/>
      <name val="Arial"/>
      <family val="2"/>
    </font>
    <font>
      <sz val="9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F2F2F2"/>
        <bgColor rgb="FFEEECE1"/>
      </patternFill>
    </fill>
    <fill>
      <patternFill patternType="solid">
        <fgColor rgb="FF000000"/>
        <bgColor rgb="FF00000A"/>
      </patternFill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  <fill>
      <patternFill patternType="solid">
        <fgColor rgb="FFDDD9C3"/>
        <bgColor rgb="FFD9D9D9"/>
      </patternFill>
    </fill>
    <fill>
      <patternFill patternType="solid">
        <fgColor rgb="FF595959"/>
        <bgColor rgb="FF215968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 tint="-0.34998626667073579"/>
        <bgColor theme="0" tint="-0.14999847407452621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CCFFCC"/>
        <bgColor rgb="FFF2F2F2"/>
      </patternFill>
    </fill>
    <fill>
      <patternFill patternType="solid">
        <fgColor rgb="FF00FF00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7" fontId="3" fillId="0" borderId="0" applyBorder="0" applyProtection="0"/>
    <xf numFmtId="165" fontId="3" fillId="0" borderId="0" applyBorder="0" applyProtection="0"/>
    <xf numFmtId="9" fontId="3" fillId="0" borderId="0" applyBorder="0" applyProtection="0"/>
    <xf numFmtId="0" fontId="2" fillId="2" borderId="1" applyProtection="0"/>
    <xf numFmtId="0" fontId="4" fillId="0" borderId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Border="0" applyProtection="0"/>
    <xf numFmtId="164" fontId="1" fillId="0" borderId="0" applyFont="0" applyFill="0" applyBorder="0" applyAlignment="0" applyProtection="0"/>
  </cellStyleXfs>
  <cellXfs count="276">
    <xf numFmtId="0" fontId="0" fillId="0" borderId="0" xfId="0"/>
    <xf numFmtId="0" fontId="6" fillId="0" borderId="0" xfId="5" applyFont="1" applyBorder="1" applyAlignment="1">
      <alignment vertical="center"/>
    </xf>
    <xf numFmtId="0" fontId="7" fillId="0" borderId="0" xfId="5" applyFont="1" applyBorder="1" applyAlignment="1">
      <alignment vertical="center"/>
    </xf>
    <xf numFmtId="0" fontId="7" fillId="0" borderId="0" xfId="5" applyFont="1"/>
    <xf numFmtId="0" fontId="6" fillId="0" borderId="0" xfId="5" applyFont="1"/>
    <xf numFmtId="0" fontId="8" fillId="0" borderId="0" xfId="5" applyFont="1"/>
    <xf numFmtId="0" fontId="6" fillId="0" borderId="0" xfId="8" applyFont="1" applyBorder="1" applyAlignment="1" applyProtection="1">
      <alignment vertical="center"/>
    </xf>
    <xf numFmtId="0" fontId="6" fillId="0" borderId="0" xfId="5" applyFont="1" applyBorder="1" applyAlignment="1">
      <alignment horizontal="left" vertical="center"/>
    </xf>
    <xf numFmtId="0" fontId="11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16" fillId="0" borderId="0" xfId="0" applyFont="1"/>
    <xf numFmtId="0" fontId="6" fillId="0" borderId="0" xfId="0" applyFont="1" applyAlignment="1">
      <alignment vertical="center"/>
    </xf>
    <xf numFmtId="10" fontId="6" fillId="0" borderId="0" xfId="0" applyNumberFormat="1" applyFont="1" applyAlignment="1">
      <alignment vertical="center"/>
    </xf>
    <xf numFmtId="0" fontId="20" fillId="0" borderId="0" xfId="5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10" fillId="0" borderId="0" xfId="0" applyFont="1"/>
    <xf numFmtId="0" fontId="16" fillId="0" borderId="0" xfId="0" applyFont="1" applyAlignment="1">
      <alignment horizontal="center"/>
    </xf>
    <xf numFmtId="166" fontId="23" fillId="0" borderId="4" xfId="0" applyNumberFormat="1" applyFont="1" applyBorder="1" applyAlignment="1">
      <alignment horizontal="center"/>
    </xf>
    <xf numFmtId="165" fontId="23" fillId="0" borderId="4" xfId="2" applyFont="1" applyBorder="1" applyAlignment="1" applyProtection="1">
      <alignment horizontal="center"/>
    </xf>
    <xf numFmtId="166" fontId="24" fillId="4" borderId="4" xfId="0" applyNumberFormat="1" applyFont="1" applyFill="1" applyBorder="1" applyAlignment="1">
      <alignment horizontal="center" vertical="center"/>
    </xf>
    <xf numFmtId="168" fontId="23" fillId="0" borderId="4" xfId="0" applyNumberFormat="1" applyFont="1" applyBorder="1" applyAlignment="1">
      <alignment horizontal="center"/>
    </xf>
    <xf numFmtId="0" fontId="16" fillId="4" borderId="4" xfId="0" applyFont="1" applyFill="1" applyBorder="1"/>
    <xf numFmtId="168" fontId="24" fillId="4" borderId="4" xfId="0" applyNumberFormat="1" applyFont="1" applyFill="1" applyBorder="1" applyAlignment="1">
      <alignment horizontal="center" vertical="center"/>
    </xf>
    <xf numFmtId="166" fontId="24" fillId="4" borderId="4" xfId="0" applyNumberFormat="1" applyFont="1" applyFill="1" applyBorder="1" applyAlignment="1">
      <alignment horizontal="center"/>
    </xf>
    <xf numFmtId="166" fontId="24" fillId="5" borderId="0" xfId="0" applyNumberFormat="1" applyFont="1" applyFill="1" applyBorder="1" applyAlignment="1">
      <alignment horizontal="center"/>
    </xf>
    <xf numFmtId="168" fontId="23" fillId="0" borderId="4" xfId="3" applyNumberFormat="1" applyFont="1" applyBorder="1" applyAlignment="1" applyProtection="1">
      <alignment horizontal="center"/>
    </xf>
    <xf numFmtId="168" fontId="23" fillId="5" borderId="4" xfId="1" applyNumberFormat="1" applyFont="1" applyFill="1" applyBorder="1" applyAlignment="1" applyProtection="1">
      <alignment horizontal="center"/>
    </xf>
    <xf numFmtId="168" fontId="23" fillId="0" borderId="4" xfId="1" applyNumberFormat="1" applyFont="1" applyBorder="1" applyAlignment="1" applyProtection="1">
      <alignment horizontal="center"/>
    </xf>
    <xf numFmtId="165" fontId="24" fillId="4" borderId="4" xfId="2" applyFont="1" applyFill="1" applyBorder="1" applyAlignment="1" applyProtection="1">
      <alignment horizontal="center"/>
    </xf>
    <xf numFmtId="165" fontId="24" fillId="5" borderId="0" xfId="2" applyFont="1" applyFill="1" applyBorder="1" applyAlignment="1" applyProtection="1">
      <alignment horizontal="center"/>
    </xf>
    <xf numFmtId="165" fontId="23" fillId="0" borderId="4" xfId="2" applyFont="1" applyBorder="1" applyAlignment="1" applyProtection="1"/>
    <xf numFmtId="0" fontId="23" fillId="5" borderId="4" xfId="0" applyFont="1" applyFill="1" applyBorder="1" applyAlignment="1">
      <alignment horizontal="center" vertical="center"/>
    </xf>
    <xf numFmtId="165" fontId="23" fillId="0" borderId="4" xfId="2" quotePrefix="1" applyFont="1" applyBorder="1" applyAlignment="1" applyProtection="1"/>
    <xf numFmtId="0" fontId="23" fillId="0" borderId="4" xfId="0" applyFont="1" applyFill="1" applyBorder="1" applyAlignment="1">
      <alignment horizontal="center" vertical="center"/>
    </xf>
    <xf numFmtId="165" fontId="23" fillId="0" borderId="4" xfId="2" applyFont="1" applyFill="1" applyBorder="1" applyAlignment="1" applyProtection="1"/>
    <xf numFmtId="166" fontId="23" fillId="0" borderId="4" xfId="0" applyNumberFormat="1" applyFont="1" applyFill="1" applyBorder="1" applyAlignment="1">
      <alignment horizontal="center"/>
    </xf>
    <xf numFmtId="0" fontId="16" fillId="0" borderId="0" xfId="0" applyFont="1" applyFill="1"/>
    <xf numFmtId="0" fontId="24" fillId="0" borderId="4" xfId="0" applyFont="1" applyBorder="1" applyAlignment="1">
      <alignment horizontal="center" vertical="center"/>
    </xf>
    <xf numFmtId="168" fontId="21" fillId="5" borderId="4" xfId="0" applyNumberFormat="1" applyFont="1" applyFill="1" applyBorder="1" applyAlignment="1">
      <alignment horizontal="center"/>
    </xf>
    <xf numFmtId="166" fontId="21" fillId="0" borderId="4" xfId="0" applyNumberFormat="1" applyFont="1" applyBorder="1" applyAlignment="1">
      <alignment horizontal="center"/>
    </xf>
    <xf numFmtId="0" fontId="28" fillId="0" borderId="0" xfId="0" applyFont="1"/>
    <xf numFmtId="168" fontId="23" fillId="5" borderId="4" xfId="0" applyNumberFormat="1" applyFont="1" applyFill="1" applyBorder="1" applyAlignment="1">
      <alignment horizontal="center"/>
    </xf>
    <xf numFmtId="0" fontId="24" fillId="4" borderId="4" xfId="0" applyFont="1" applyFill="1" applyBorder="1" applyAlignment="1">
      <alignment vertical="center"/>
    </xf>
    <xf numFmtId="168" fontId="24" fillId="4" borderId="4" xfId="2" applyNumberFormat="1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166" fontId="23" fillId="5" borderId="0" xfId="0" applyNumberFormat="1" applyFont="1" applyFill="1" applyBorder="1" applyAlignment="1">
      <alignment horizontal="center"/>
    </xf>
    <xf numFmtId="166" fontId="24" fillId="0" borderId="4" xfId="0" applyNumberFormat="1" applyFont="1" applyBorder="1" applyAlignment="1">
      <alignment horizontal="center"/>
    </xf>
    <xf numFmtId="166" fontId="21" fillId="0" borderId="4" xfId="0" applyNumberFormat="1" applyFont="1" applyBorder="1" applyAlignment="1">
      <alignment horizontal="center" vertical="center"/>
    </xf>
    <xf numFmtId="166" fontId="21" fillId="0" borderId="5" xfId="0" applyNumberFormat="1" applyFont="1" applyBorder="1" applyAlignment="1">
      <alignment horizontal="center" vertical="center"/>
    </xf>
    <xf numFmtId="166" fontId="23" fillId="0" borderId="4" xfId="0" applyNumberFormat="1" applyFont="1" applyBorder="1" applyAlignment="1">
      <alignment horizontal="center" vertical="center"/>
    </xf>
    <xf numFmtId="165" fontId="23" fillId="0" borderId="4" xfId="2" applyFont="1" applyBorder="1" applyAlignment="1" applyProtection="1">
      <alignment vertical="center"/>
    </xf>
    <xf numFmtId="0" fontId="23" fillId="0" borderId="6" xfId="0" applyFont="1" applyBorder="1" applyAlignment="1">
      <alignment vertical="center"/>
    </xf>
    <xf numFmtId="0" fontId="27" fillId="0" borderId="4" xfId="0" applyFont="1" applyBorder="1" applyAlignment="1">
      <alignment horizontal="right" vertical="center"/>
    </xf>
    <xf numFmtId="166" fontId="24" fillId="2" borderId="4" xfId="0" applyNumberFormat="1" applyFont="1" applyFill="1" applyBorder="1" applyAlignment="1">
      <alignment horizontal="center"/>
    </xf>
    <xf numFmtId="166" fontId="15" fillId="2" borderId="4" xfId="0" applyNumberFormat="1" applyFont="1" applyFill="1" applyBorder="1" applyAlignment="1">
      <alignment horizontal="center"/>
    </xf>
    <xf numFmtId="43" fontId="16" fillId="0" borderId="0" xfId="0" applyNumberFormat="1" applyFont="1"/>
    <xf numFmtId="49" fontId="24" fillId="5" borderId="4" xfId="0" applyNumberFormat="1" applyFont="1" applyFill="1" applyBorder="1" applyAlignment="1">
      <alignment horizontal="center" vertical="center" wrapText="1"/>
    </xf>
    <xf numFmtId="10" fontId="24" fillId="5" borderId="4" xfId="0" applyNumberFormat="1" applyFont="1" applyFill="1" applyBorder="1" applyAlignment="1">
      <alignment horizontal="center" vertical="center" wrapText="1"/>
    </xf>
    <xf numFmtId="166" fontId="24" fillId="5" borderId="4" xfId="0" applyNumberFormat="1" applyFont="1" applyFill="1" applyBorder="1" applyAlignment="1">
      <alignment horizontal="center" vertical="center" wrapText="1"/>
    </xf>
    <xf numFmtId="165" fontId="23" fillId="5" borderId="4" xfId="2" applyFont="1" applyFill="1" applyBorder="1" applyAlignment="1" applyProtection="1">
      <alignment horizontal="center" vertical="center"/>
    </xf>
    <xf numFmtId="10" fontId="21" fillId="13" borderId="4" xfId="0" applyNumberFormat="1" applyFont="1" applyFill="1" applyBorder="1" applyAlignment="1">
      <alignment horizontal="center" vertical="center"/>
    </xf>
    <xf numFmtId="10" fontId="23" fillId="10" borderId="4" xfId="0" applyNumberFormat="1" applyFont="1" applyFill="1" applyBorder="1" applyAlignment="1">
      <alignment horizontal="center" vertical="center"/>
    </xf>
    <xf numFmtId="168" fontId="24" fillId="8" borderId="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10" borderId="4" xfId="0" applyFont="1" applyFill="1" applyBorder="1" applyAlignment="1">
      <alignment horizontal="center" vertical="center" wrapText="1"/>
    </xf>
    <xf numFmtId="170" fontId="9" fillId="10" borderId="4" xfId="6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65" fontId="6" fillId="0" borderId="4" xfId="2" applyFont="1" applyFill="1" applyBorder="1" applyAlignment="1">
      <alignment horizontal="center" vertical="center" wrapText="1"/>
    </xf>
    <xf numFmtId="165" fontId="6" fillId="0" borderId="4" xfId="2" applyFont="1" applyFill="1" applyBorder="1" applyAlignment="1">
      <alignment horizontal="justify" vertical="center" wrapText="1"/>
    </xf>
    <xf numFmtId="164" fontId="9" fillId="10" borderId="4" xfId="6" applyNumberFormat="1" applyFont="1" applyFill="1" applyBorder="1" applyAlignment="1">
      <alignment horizontal="justify" vertical="center" wrapText="1"/>
    </xf>
    <xf numFmtId="164" fontId="19" fillId="0" borderId="4" xfId="6" applyNumberFormat="1" applyFont="1" applyFill="1" applyBorder="1" applyAlignment="1">
      <alignment horizontal="justify" vertical="center" wrapText="1"/>
    </xf>
    <xf numFmtId="168" fontId="17" fillId="0" borderId="0" xfId="0" applyNumberFormat="1" applyFont="1"/>
    <xf numFmtId="169" fontId="17" fillId="0" borderId="0" xfId="0" applyNumberFormat="1" applyFont="1"/>
    <xf numFmtId="167" fontId="17" fillId="0" borderId="0" xfId="1" applyFont="1"/>
    <xf numFmtId="166" fontId="18" fillId="5" borderId="4" xfId="0" applyNumberFormat="1" applyFont="1" applyFill="1" applyBorder="1" applyAlignment="1">
      <alignment horizontal="center" vertical="center"/>
    </xf>
    <xf numFmtId="166" fontId="16" fillId="5" borderId="4" xfId="0" applyNumberFormat="1" applyFont="1" applyFill="1" applyBorder="1" applyAlignment="1">
      <alignment horizontal="center" vertical="center"/>
    </xf>
    <xf numFmtId="10" fontId="21" fillId="5" borderId="4" xfId="0" applyNumberFormat="1" applyFont="1" applyFill="1" applyBorder="1" applyAlignment="1">
      <alignment horizontal="center"/>
    </xf>
    <xf numFmtId="10" fontId="21" fillId="0" borderId="4" xfId="0" applyNumberFormat="1" applyFont="1" applyBorder="1" applyAlignment="1">
      <alignment horizontal="center"/>
    </xf>
    <xf numFmtId="10" fontId="21" fillId="0" borderId="4" xfId="2" applyNumberFormat="1" applyFont="1" applyFill="1" applyBorder="1" applyAlignment="1" applyProtection="1">
      <alignment horizontal="center"/>
    </xf>
    <xf numFmtId="10" fontId="21" fillId="0" borderId="4" xfId="2" applyNumberFormat="1" applyFont="1" applyBorder="1" applyAlignment="1" applyProtection="1">
      <alignment horizontal="center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justify" vertical="center" wrapText="1"/>
    </xf>
    <xf numFmtId="0" fontId="6" fillId="0" borderId="0" xfId="5" applyFont="1" applyAlignment="1">
      <alignment horizontal="left" vertical="center" wrapText="1"/>
    </xf>
    <xf numFmtId="165" fontId="38" fillId="5" borderId="4" xfId="2" applyFont="1" applyFill="1" applyBorder="1" applyAlignment="1" applyProtection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165" fontId="38" fillId="5" borderId="4" xfId="0" applyNumberFormat="1" applyFont="1" applyFill="1" applyBorder="1" applyAlignment="1">
      <alignment horizontal="center" vertical="center"/>
    </xf>
    <xf numFmtId="49" fontId="37" fillId="11" borderId="4" xfId="0" applyNumberFormat="1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center" vertical="center" wrapText="1"/>
    </xf>
    <xf numFmtId="10" fontId="37" fillId="11" borderId="4" xfId="0" applyNumberFormat="1" applyFont="1" applyFill="1" applyBorder="1" applyAlignment="1">
      <alignment horizontal="center" vertical="center" wrapText="1"/>
    </xf>
    <xf numFmtId="166" fontId="37" fillId="11" borderId="4" xfId="0" applyNumberFormat="1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horizontal="left" vertical="center" wrapText="1"/>
    </xf>
    <xf numFmtId="0" fontId="6" fillId="0" borderId="0" xfId="5" applyFont="1" applyAlignment="1">
      <alignment horizontal="justify" vertical="center" wrapText="1"/>
    </xf>
    <xf numFmtId="0" fontId="37" fillId="11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165" fontId="23" fillId="5" borderId="4" xfId="0" applyNumberFormat="1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5" applyFont="1" applyAlignment="1">
      <alignment vertical="center"/>
    </xf>
    <xf numFmtId="49" fontId="38" fillId="15" borderId="4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right" vertical="center"/>
    </xf>
    <xf numFmtId="165" fontId="39" fillId="16" borderId="4" xfId="2" applyFont="1" applyFill="1" applyBorder="1" applyAlignment="1">
      <alignment vertical="center"/>
    </xf>
    <xf numFmtId="165" fontId="21" fillId="0" borderId="4" xfId="2" applyFont="1" applyBorder="1" applyAlignment="1" applyProtection="1"/>
    <xf numFmtId="166" fontId="21" fillId="5" borderId="4" xfId="0" applyNumberFormat="1" applyFont="1" applyFill="1" applyBorder="1" applyAlignment="1">
      <alignment horizontal="center"/>
    </xf>
    <xf numFmtId="166" fontId="21" fillId="5" borderId="4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1" fillId="0" borderId="4" xfId="0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/>
    </xf>
    <xf numFmtId="0" fontId="28" fillId="0" borderId="0" xfId="0" applyFont="1" applyFill="1"/>
    <xf numFmtId="0" fontId="21" fillId="5" borderId="4" xfId="0" applyFont="1" applyFill="1" applyBorder="1" applyAlignment="1">
      <alignment horizontal="center" vertical="center"/>
    </xf>
    <xf numFmtId="165" fontId="37" fillId="14" borderId="4" xfId="0" applyNumberFormat="1" applyFont="1" applyFill="1" applyBorder="1" applyAlignment="1">
      <alignment horizontal="center" vertical="center"/>
    </xf>
    <xf numFmtId="0" fontId="9" fillId="0" borderId="0" xfId="5" applyFont="1" applyAlignment="1">
      <alignment vertical="center" wrapText="1"/>
    </xf>
    <xf numFmtId="43" fontId="7" fillId="0" borderId="0" xfId="5" applyNumberFormat="1" applyFont="1" applyAlignment="1">
      <alignment vertical="center"/>
    </xf>
    <xf numFmtId="0" fontId="6" fillId="0" borderId="0" xfId="5" applyFont="1" applyAlignment="1">
      <alignment horizontal="left" vertical="center" wrapText="1"/>
    </xf>
    <xf numFmtId="0" fontId="6" fillId="0" borderId="0" xfId="5" applyFont="1" applyAlignment="1">
      <alignment horizontal="justify" vertical="center" wrapText="1"/>
    </xf>
    <xf numFmtId="0" fontId="9" fillId="0" borderId="0" xfId="5" applyFont="1" applyAlignment="1">
      <alignment horizontal="justify" vertical="center" wrapText="1"/>
    </xf>
    <xf numFmtId="0" fontId="42" fillId="0" borderId="4" xfId="0" applyFont="1" applyBorder="1" applyAlignment="1">
      <alignment horizontal="right" vertical="center"/>
    </xf>
    <xf numFmtId="0" fontId="6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10" fontId="14" fillId="0" borderId="4" xfId="3" applyNumberFormat="1" applyFont="1" applyBorder="1" applyAlignment="1">
      <alignment vertical="center"/>
    </xf>
    <xf numFmtId="0" fontId="9" fillId="1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166" fontId="37" fillId="11" borderId="5" xfId="0" applyNumberFormat="1" applyFont="1" applyFill="1" applyBorder="1" applyAlignment="1">
      <alignment horizontal="center" vertical="center" wrapText="1"/>
    </xf>
    <xf numFmtId="165" fontId="38" fillId="5" borderId="5" xfId="0" applyNumberFormat="1" applyFont="1" applyFill="1" applyBorder="1" applyAlignment="1">
      <alignment horizontal="center" vertical="center"/>
    </xf>
    <xf numFmtId="165" fontId="39" fillId="16" borderId="5" xfId="2" applyFont="1" applyFill="1" applyBorder="1" applyAlignment="1">
      <alignment vertical="center"/>
    </xf>
    <xf numFmtId="0" fontId="40" fillId="0" borderId="4" xfId="0" applyFont="1" applyBorder="1" applyAlignment="1">
      <alignment horizontal="right" vertical="center"/>
    </xf>
    <xf numFmtId="10" fontId="3" fillId="0" borderId="4" xfId="3" applyNumberFormat="1" applyBorder="1"/>
    <xf numFmtId="0" fontId="43" fillId="17" borderId="4" xfId="0" applyFont="1" applyFill="1" applyBorder="1" applyAlignment="1">
      <alignment horizontal="center" vertical="center"/>
    </xf>
    <xf numFmtId="166" fontId="43" fillId="17" borderId="4" xfId="0" applyNumberFormat="1" applyFont="1" applyFill="1" applyBorder="1" applyAlignment="1">
      <alignment horizontal="center"/>
    </xf>
    <xf numFmtId="0" fontId="46" fillId="17" borderId="0" xfId="0" applyFont="1" applyFill="1"/>
    <xf numFmtId="10" fontId="6" fillId="0" borderId="0" xfId="5" applyNumberFormat="1" applyFont="1" applyAlignment="1">
      <alignment horizontal="left" vertical="center" wrapText="1"/>
    </xf>
    <xf numFmtId="0" fontId="21" fillId="19" borderId="4" xfId="0" applyFont="1" applyFill="1" applyBorder="1" applyAlignment="1">
      <alignment horizontal="center" vertical="center"/>
    </xf>
    <xf numFmtId="166" fontId="21" fillId="19" borderId="4" xfId="0" applyNumberFormat="1" applyFont="1" applyFill="1" applyBorder="1" applyAlignment="1">
      <alignment horizontal="center"/>
    </xf>
    <xf numFmtId="0" fontId="28" fillId="19" borderId="0" xfId="0" applyFont="1" applyFill="1"/>
    <xf numFmtId="165" fontId="21" fillId="19" borderId="4" xfId="2" applyFont="1" applyFill="1" applyBorder="1" applyAlignment="1" applyProtection="1">
      <alignment horizontal="center"/>
    </xf>
    <xf numFmtId="165" fontId="47" fillId="19" borderId="0" xfId="2" applyFont="1" applyFill="1"/>
    <xf numFmtId="165" fontId="21" fillId="19" borderId="4" xfId="2" applyFont="1" applyFill="1" applyBorder="1" applyAlignment="1" applyProtection="1"/>
    <xf numFmtId="166" fontId="21" fillId="20" borderId="4" xfId="0" applyNumberFormat="1" applyFont="1" applyFill="1" applyBorder="1" applyAlignment="1">
      <alignment horizontal="center"/>
    </xf>
    <xf numFmtId="0" fontId="21" fillId="20" borderId="4" xfId="0" applyFont="1" applyFill="1" applyBorder="1" applyAlignment="1">
      <alignment horizontal="center" vertical="center"/>
    </xf>
    <xf numFmtId="10" fontId="21" fillId="19" borderId="4" xfId="0" applyNumberFormat="1" applyFont="1" applyFill="1" applyBorder="1" applyAlignment="1">
      <alignment horizontal="center"/>
    </xf>
    <xf numFmtId="10" fontId="21" fillId="20" borderId="4" xfId="0" applyNumberFormat="1" applyFont="1" applyFill="1" applyBorder="1" applyAlignment="1">
      <alignment horizontal="center"/>
    </xf>
    <xf numFmtId="10" fontId="21" fillId="19" borderId="4" xfId="2" applyNumberFormat="1" applyFont="1" applyFill="1" applyBorder="1" applyAlignment="1" applyProtection="1">
      <alignment horizontal="center"/>
    </xf>
    <xf numFmtId="168" fontId="43" fillId="18" borderId="4" xfId="0" applyNumberFormat="1" applyFont="1" applyFill="1" applyBorder="1" applyAlignment="1">
      <alignment horizontal="center"/>
    </xf>
    <xf numFmtId="0" fontId="36" fillId="12" borderId="12" xfId="5" applyFont="1" applyFill="1" applyBorder="1" applyAlignment="1">
      <alignment horizontal="center" vertical="center" wrapText="1"/>
    </xf>
    <xf numFmtId="0" fontId="36" fillId="12" borderId="13" xfId="5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9" fillId="10" borderId="5" xfId="0" applyFont="1" applyFill="1" applyBorder="1" applyAlignment="1">
      <alignment horizontal="center" vertical="center" wrapText="1"/>
    </xf>
    <xf numFmtId="0" fontId="9" fillId="10" borderId="8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2" fillId="0" borderId="4" xfId="0" applyFont="1" applyBorder="1" applyAlignment="1">
      <alignment horizontal="right" vertical="center"/>
    </xf>
    <xf numFmtId="0" fontId="42" fillId="0" borderId="5" xfId="0" applyFont="1" applyBorder="1" applyAlignment="1">
      <alignment horizontal="right" vertical="center"/>
    </xf>
    <xf numFmtId="0" fontId="36" fillId="12" borderId="4" xfId="5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37" fillId="11" borderId="5" xfId="0" applyFont="1" applyFill="1" applyBorder="1" applyAlignment="1">
      <alignment horizontal="center" vertical="center"/>
    </xf>
    <xf numFmtId="0" fontId="37" fillId="11" borderId="6" xfId="0" applyFont="1" applyFill="1" applyBorder="1" applyAlignment="1">
      <alignment horizontal="center" vertical="center"/>
    </xf>
    <xf numFmtId="0" fontId="37" fillId="0" borderId="5" xfId="0" applyFont="1" applyBorder="1" applyAlignment="1">
      <alignment horizontal="right" vertical="center" wrapText="1"/>
    </xf>
    <xf numFmtId="0" fontId="37" fillId="0" borderId="8" xfId="0" applyFont="1" applyBorder="1" applyAlignment="1">
      <alignment horizontal="right" vertical="center" wrapText="1"/>
    </xf>
    <xf numFmtId="0" fontId="37" fillId="0" borderId="6" xfId="0" applyFont="1" applyBorder="1" applyAlignment="1">
      <alignment horizontal="right" vertical="center" wrapText="1"/>
    </xf>
    <xf numFmtId="0" fontId="9" fillId="0" borderId="0" xfId="5" applyFont="1" applyAlignment="1">
      <alignment vertical="center" wrapText="1"/>
    </xf>
    <xf numFmtId="0" fontId="19" fillId="17" borderId="0" xfId="5" applyFont="1" applyFill="1" applyAlignment="1">
      <alignment horizontal="left" vertical="center" wrapText="1"/>
    </xf>
    <xf numFmtId="0" fontId="6" fillId="0" borderId="0" xfId="5" applyFont="1" applyAlignment="1">
      <alignment horizontal="justify" vertical="center" wrapText="1"/>
    </xf>
    <xf numFmtId="0" fontId="9" fillId="0" borderId="0" xfId="5" applyFont="1" applyAlignment="1">
      <alignment horizontal="justify" vertical="center" wrapText="1"/>
    </xf>
    <xf numFmtId="0" fontId="6" fillId="0" borderId="0" xfId="5" applyFont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/>
    </xf>
    <xf numFmtId="0" fontId="41" fillId="0" borderId="2" xfId="9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/>
    </xf>
    <xf numFmtId="165" fontId="14" fillId="10" borderId="4" xfId="2" applyFont="1" applyFill="1" applyBorder="1" applyProtection="1"/>
    <xf numFmtId="0" fontId="24" fillId="12" borderId="4" xfId="0" applyFont="1" applyFill="1" applyBorder="1" applyAlignment="1">
      <alignment horizontal="center" vertical="center"/>
    </xf>
    <xf numFmtId="15" fontId="8" fillId="0" borderId="5" xfId="5" applyNumberFormat="1" applyFont="1" applyFill="1" applyBorder="1" applyAlignment="1">
      <alignment horizontal="center" vertical="center" wrapText="1"/>
    </xf>
    <xf numFmtId="15" fontId="8" fillId="0" borderId="6" xfId="5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left"/>
    </xf>
    <xf numFmtId="10" fontId="23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10" fontId="21" fillId="0" borderId="4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4" fillId="4" borderId="4" xfId="0" applyFont="1" applyFill="1" applyBorder="1" applyAlignment="1">
      <alignment horizontal="left" vertical="center"/>
    </xf>
    <xf numFmtId="0" fontId="23" fillId="0" borderId="4" xfId="0" applyFont="1" applyBorder="1" applyAlignment="1"/>
    <xf numFmtId="0" fontId="24" fillId="4" borderId="5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3" fillId="0" borderId="4" xfId="0" applyFont="1" applyFill="1" applyBorder="1" applyAlignment="1"/>
    <xf numFmtId="0" fontId="23" fillId="5" borderId="4" xfId="0" applyFont="1" applyFill="1" applyBorder="1" applyAlignment="1"/>
    <xf numFmtId="0" fontId="21" fillId="0" borderId="4" xfId="0" applyFont="1" applyBorder="1" applyAlignment="1"/>
    <xf numFmtId="0" fontId="21" fillId="5" borderId="4" xfId="0" applyFont="1" applyFill="1" applyBorder="1" applyAlignment="1"/>
    <xf numFmtId="0" fontId="24" fillId="5" borderId="0" xfId="0" applyFont="1" applyFill="1" applyBorder="1" applyAlignment="1">
      <alignment horizontal="center"/>
    </xf>
    <xf numFmtId="0" fontId="21" fillId="0" borderId="4" xfId="0" applyFont="1" applyBorder="1" applyAlignment="1">
      <alignment horizontal="left" vertical="center"/>
    </xf>
    <xf numFmtId="0" fontId="23" fillId="5" borderId="0" xfId="0" applyFont="1" applyFill="1" applyBorder="1" applyAlignment="1">
      <alignment horizontal="left"/>
    </xf>
    <xf numFmtId="10" fontId="23" fillId="5" borderId="0" xfId="0" applyNumberFormat="1" applyFont="1" applyFill="1" applyBorder="1" applyAlignment="1">
      <alignment horizontal="center"/>
    </xf>
    <xf numFmtId="0" fontId="24" fillId="4" borderId="5" xfId="0" applyFont="1" applyFill="1" applyBorder="1" applyAlignment="1">
      <alignment horizontal="left" vertical="center"/>
    </xf>
    <xf numFmtId="0" fontId="24" fillId="4" borderId="8" xfId="0" applyFont="1" applyFill="1" applyBorder="1" applyAlignment="1">
      <alignment horizontal="left" vertical="center"/>
    </xf>
    <xf numFmtId="0" fontId="24" fillId="4" borderId="6" xfId="0" applyFont="1" applyFill="1" applyBorder="1" applyAlignment="1">
      <alignment horizontal="left" vertical="center"/>
    </xf>
    <xf numFmtId="0" fontId="23" fillId="5" borderId="4" xfId="0" applyFont="1" applyFill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9" fillId="0" borderId="4" xfId="0" applyFont="1" applyBorder="1" applyAlignment="1">
      <alignment vertical="center"/>
    </xf>
    <xf numFmtId="167" fontId="28" fillId="0" borderId="9" xfId="1" applyFont="1" applyBorder="1"/>
    <xf numFmtId="167" fontId="28" fillId="0" borderId="0" xfId="1" applyFont="1"/>
    <xf numFmtId="167" fontId="28" fillId="0" borderId="0" xfId="1" applyFont="1" applyBorder="1"/>
    <xf numFmtId="0" fontId="29" fillId="0" borderId="4" xfId="0" applyFont="1" applyBorder="1" applyAlignment="1">
      <alignment horizontal="left" vertical="center"/>
    </xf>
    <xf numFmtId="0" fontId="21" fillId="0" borderId="5" xfId="0" applyFont="1" applyFill="1" applyBorder="1" applyAlignment="1">
      <alignment horizontal="left"/>
    </xf>
    <xf numFmtId="0" fontId="21" fillId="0" borderId="8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24" fillId="5" borderId="0" xfId="0" applyFont="1" applyFill="1" applyBorder="1" applyAlignment="1">
      <alignment horizontal="center" vertical="center"/>
    </xf>
    <xf numFmtId="10" fontId="24" fillId="5" borderId="0" xfId="0" applyNumberFormat="1" applyFont="1" applyFill="1" applyBorder="1" applyAlignment="1">
      <alignment horizontal="center"/>
    </xf>
    <xf numFmtId="0" fontId="31" fillId="0" borderId="4" xfId="0" applyFont="1" applyBorder="1" applyAlignment="1">
      <alignment vertical="center"/>
    </xf>
    <xf numFmtId="0" fontId="30" fillId="6" borderId="4" xfId="0" applyFont="1" applyFill="1" applyBorder="1" applyAlignment="1">
      <alignment horizontal="center" vertical="center"/>
    </xf>
    <xf numFmtId="167" fontId="16" fillId="0" borderId="9" xfId="1" applyFont="1" applyBorder="1"/>
    <xf numFmtId="167" fontId="16" fillId="0" borderId="0" xfId="1" applyFont="1"/>
    <xf numFmtId="0" fontId="24" fillId="0" borderId="4" xfId="0" applyFont="1" applyBorder="1" applyAlignment="1">
      <alignment horizontal="left" vertical="center"/>
    </xf>
    <xf numFmtId="168" fontId="23" fillId="9" borderId="5" xfId="0" applyNumberFormat="1" applyFont="1" applyFill="1" applyBorder="1" applyAlignment="1">
      <alignment horizontal="center" vertical="center"/>
    </xf>
    <xf numFmtId="168" fontId="23" fillId="9" borderId="6" xfId="0" applyNumberFormat="1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165" fontId="23" fillId="5" borderId="4" xfId="0" applyNumberFormat="1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21" fillId="19" borderId="4" xfId="0" applyFont="1" applyFill="1" applyBorder="1" applyAlignment="1">
      <alignment horizontal="left"/>
    </xf>
    <xf numFmtId="10" fontId="21" fillId="19" borderId="4" xfId="0" applyNumberFormat="1" applyFont="1" applyFill="1" applyBorder="1" applyAlignment="1">
      <alignment horizontal="center"/>
    </xf>
    <xf numFmtId="0" fontId="21" fillId="19" borderId="4" xfId="0" applyFont="1" applyFill="1" applyBorder="1" applyAlignment="1"/>
    <xf numFmtId="0" fontId="21" fillId="20" borderId="4" xfId="0" applyFont="1" applyFill="1" applyBorder="1" applyAlignment="1"/>
    <xf numFmtId="0" fontId="43" fillId="17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14" fillId="12" borderId="4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12">
    <cellStyle name="Hiperlink" xfId="8" builtinId="8"/>
    <cellStyle name="Moeda" xfId="2" builtinId="4"/>
    <cellStyle name="Moeda 2" xfId="10"/>
    <cellStyle name="Moeda 6" xfId="11"/>
    <cellStyle name="Normal" xfId="0" builtinId="0"/>
    <cellStyle name="Normal 2" xfId="5"/>
    <cellStyle name="Normal 3" xfId="9"/>
    <cellStyle name="Porcentagem" xfId="3" builtinId="5"/>
    <cellStyle name="Separador de milhares 2 2" xfId="7"/>
    <cellStyle name="Texto Explicativo" xfId="4" builtinId="53" customBuiltin="1"/>
    <cellStyle name="Vírgula" xfId="1" builtinId="3"/>
    <cellStyle name="Vírgula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215968"/>
      <rgbColor rgb="FFBFBFBF"/>
      <rgbColor rgb="FF7F7F7F"/>
      <rgbColor rgb="FF9999FF"/>
      <rgbColor rgb="FF953735"/>
      <rgbColor rgb="FFF2F2F2"/>
      <rgbColor rgb="FFDCE6F2"/>
      <rgbColor rgb="FF660066"/>
      <rgbColor rgb="FFD99694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CE1"/>
      <rgbColor rgb="FFD7E4BD"/>
      <rgbColor rgb="FFF2DCDB"/>
      <rgbColor rgb="FFD9D9D9"/>
      <rgbColor rgb="FFFF99CC"/>
      <rgbColor rgb="FFCC99FF"/>
      <rgbColor rgb="FFDDD9C3"/>
      <rgbColor rgb="FF3366FF"/>
      <rgbColor rgb="FF33CCCC"/>
      <rgbColor rgb="FFC3D69B"/>
      <rgbColor rgb="FFFFCC00"/>
      <rgbColor rgb="FFFF9900"/>
      <rgbColor rgb="FFFA7D00"/>
      <rgbColor rgb="FF595959"/>
      <rgbColor rgb="FFA6A6A6"/>
      <rgbColor rgb="FF254061"/>
      <rgbColor rgb="FF00B050"/>
      <rgbColor rgb="FF0D0D0D"/>
      <rgbColor rgb="FF333300"/>
      <rgbColor rgb="FF993300"/>
      <rgbColor rgb="FF993366"/>
      <rgbColor rgb="FF1F497D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CCFFCC"/>
      <color rgb="FF00FF00"/>
      <color rgb="FFFFFF66"/>
      <color rgb="FFFFCC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50</xdr:row>
      <xdr:rowOff>28410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728115</xdr:colOff>
      <xdr:row>52</xdr:row>
      <xdr:rowOff>66510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0" y="0"/>
          <a:ext cx="6728865" cy="91914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iartservicos@criart-ce.com.b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55"/>
  <sheetViews>
    <sheetView tabSelected="1" view="pageBreakPreview" topLeftCell="A35" zoomScaleNormal="100" zoomScaleSheetLayoutView="100" workbookViewId="0">
      <selection activeCell="A29" sqref="A29:I29"/>
    </sheetView>
  </sheetViews>
  <sheetFormatPr defaultRowHeight="12.75" x14ac:dyDescent="0.25"/>
  <cols>
    <col min="1" max="1" width="7.5703125" style="9" customWidth="1"/>
    <col min="2" max="2" width="13" style="9" customWidth="1"/>
    <col min="3" max="3" width="17" style="9" customWidth="1"/>
    <col min="4" max="4" width="10.28515625" style="9" customWidth="1"/>
    <col min="5" max="5" width="15.42578125" style="9" customWidth="1"/>
    <col min="6" max="6" width="11.42578125" style="9" customWidth="1"/>
    <col min="7" max="7" width="10.7109375" style="9" customWidth="1"/>
    <col min="8" max="8" width="16.28515625" style="9" customWidth="1"/>
    <col min="9" max="9" width="21.42578125" style="9" customWidth="1"/>
    <col min="10" max="10" width="17.140625" style="9" hidden="1" customWidth="1"/>
    <col min="11" max="11" width="17.28515625" style="9" hidden="1" customWidth="1"/>
    <col min="12" max="12" width="9.7109375" style="9" hidden="1" customWidth="1"/>
    <col min="13" max="257" width="9.140625" style="9"/>
    <col min="258" max="258" width="7.5703125" style="9" customWidth="1"/>
    <col min="259" max="259" width="15.5703125" style="9" customWidth="1"/>
    <col min="260" max="260" width="34.85546875" style="9" customWidth="1"/>
    <col min="261" max="261" width="13.5703125" style="9" customWidth="1"/>
    <col min="262" max="262" width="9.42578125" style="9" customWidth="1"/>
    <col min="263" max="263" width="19" style="9" customWidth="1"/>
    <col min="264" max="264" width="22.7109375" style="9" customWidth="1"/>
    <col min="265" max="513" width="9.140625" style="9"/>
    <col min="514" max="514" width="7.5703125" style="9" customWidth="1"/>
    <col min="515" max="515" width="15.5703125" style="9" customWidth="1"/>
    <col min="516" max="516" width="34.85546875" style="9" customWidth="1"/>
    <col min="517" max="517" width="13.5703125" style="9" customWidth="1"/>
    <col min="518" max="518" width="9.42578125" style="9" customWidth="1"/>
    <col min="519" max="519" width="19" style="9" customWidth="1"/>
    <col min="520" max="520" width="22.7109375" style="9" customWidth="1"/>
    <col min="521" max="769" width="9.140625" style="9"/>
    <col min="770" max="770" width="7.5703125" style="9" customWidth="1"/>
    <col min="771" max="771" width="15.5703125" style="9" customWidth="1"/>
    <col min="772" max="772" width="34.85546875" style="9" customWidth="1"/>
    <col min="773" max="773" width="13.5703125" style="9" customWidth="1"/>
    <col min="774" max="774" width="9.42578125" style="9" customWidth="1"/>
    <col min="775" max="775" width="19" style="9" customWidth="1"/>
    <col min="776" max="776" width="22.7109375" style="9" customWidth="1"/>
    <col min="777" max="1025" width="9.140625" style="9"/>
    <col min="1026" max="1026" width="7.5703125" style="9" customWidth="1"/>
    <col min="1027" max="1027" width="15.5703125" style="9" customWidth="1"/>
    <col min="1028" max="1028" width="34.85546875" style="9" customWidth="1"/>
    <col min="1029" max="1029" width="13.5703125" style="9" customWidth="1"/>
    <col min="1030" max="1030" width="9.42578125" style="9" customWidth="1"/>
    <col min="1031" max="1031" width="19" style="9" customWidth="1"/>
    <col min="1032" max="1032" width="22.7109375" style="9" customWidth="1"/>
    <col min="1033" max="1281" width="9.140625" style="9"/>
    <col min="1282" max="1282" width="7.5703125" style="9" customWidth="1"/>
    <col min="1283" max="1283" width="15.5703125" style="9" customWidth="1"/>
    <col min="1284" max="1284" width="34.85546875" style="9" customWidth="1"/>
    <col min="1285" max="1285" width="13.5703125" style="9" customWidth="1"/>
    <col min="1286" max="1286" width="9.42578125" style="9" customWidth="1"/>
    <col min="1287" max="1287" width="19" style="9" customWidth="1"/>
    <col min="1288" max="1288" width="22.7109375" style="9" customWidth="1"/>
    <col min="1289" max="1537" width="9.140625" style="9"/>
    <col min="1538" max="1538" width="7.5703125" style="9" customWidth="1"/>
    <col min="1539" max="1539" width="15.5703125" style="9" customWidth="1"/>
    <col min="1540" max="1540" width="34.85546875" style="9" customWidth="1"/>
    <col min="1541" max="1541" width="13.5703125" style="9" customWidth="1"/>
    <col min="1542" max="1542" width="9.42578125" style="9" customWidth="1"/>
    <col min="1543" max="1543" width="19" style="9" customWidth="1"/>
    <col min="1544" max="1544" width="22.7109375" style="9" customWidth="1"/>
    <col min="1545" max="1793" width="9.140625" style="9"/>
    <col min="1794" max="1794" width="7.5703125" style="9" customWidth="1"/>
    <col min="1795" max="1795" width="15.5703125" style="9" customWidth="1"/>
    <col min="1796" max="1796" width="34.85546875" style="9" customWidth="1"/>
    <col min="1797" max="1797" width="13.5703125" style="9" customWidth="1"/>
    <col min="1798" max="1798" width="9.42578125" style="9" customWidth="1"/>
    <col min="1799" max="1799" width="19" style="9" customWidth="1"/>
    <col min="1800" max="1800" width="22.7109375" style="9" customWidth="1"/>
    <col min="1801" max="2049" width="9.140625" style="9"/>
    <col min="2050" max="2050" width="7.5703125" style="9" customWidth="1"/>
    <col min="2051" max="2051" width="15.5703125" style="9" customWidth="1"/>
    <col min="2052" max="2052" width="34.85546875" style="9" customWidth="1"/>
    <col min="2053" max="2053" width="13.5703125" style="9" customWidth="1"/>
    <col min="2054" max="2054" width="9.42578125" style="9" customWidth="1"/>
    <col min="2055" max="2055" width="19" style="9" customWidth="1"/>
    <col min="2056" max="2056" width="22.7109375" style="9" customWidth="1"/>
    <col min="2057" max="2305" width="9.140625" style="9"/>
    <col min="2306" max="2306" width="7.5703125" style="9" customWidth="1"/>
    <col min="2307" max="2307" width="15.5703125" style="9" customWidth="1"/>
    <col min="2308" max="2308" width="34.85546875" style="9" customWidth="1"/>
    <col min="2309" max="2309" width="13.5703125" style="9" customWidth="1"/>
    <col min="2310" max="2310" width="9.42578125" style="9" customWidth="1"/>
    <col min="2311" max="2311" width="19" style="9" customWidth="1"/>
    <col min="2312" max="2312" width="22.7109375" style="9" customWidth="1"/>
    <col min="2313" max="2561" width="9.140625" style="9"/>
    <col min="2562" max="2562" width="7.5703125" style="9" customWidth="1"/>
    <col min="2563" max="2563" width="15.5703125" style="9" customWidth="1"/>
    <col min="2564" max="2564" width="34.85546875" style="9" customWidth="1"/>
    <col min="2565" max="2565" width="13.5703125" style="9" customWidth="1"/>
    <col min="2566" max="2566" width="9.42578125" style="9" customWidth="1"/>
    <col min="2567" max="2567" width="19" style="9" customWidth="1"/>
    <col min="2568" max="2568" width="22.7109375" style="9" customWidth="1"/>
    <col min="2569" max="2817" width="9.140625" style="9"/>
    <col min="2818" max="2818" width="7.5703125" style="9" customWidth="1"/>
    <col min="2819" max="2819" width="15.5703125" style="9" customWidth="1"/>
    <col min="2820" max="2820" width="34.85546875" style="9" customWidth="1"/>
    <col min="2821" max="2821" width="13.5703125" style="9" customWidth="1"/>
    <col min="2822" max="2822" width="9.42578125" style="9" customWidth="1"/>
    <col min="2823" max="2823" width="19" style="9" customWidth="1"/>
    <col min="2824" max="2824" width="22.7109375" style="9" customWidth="1"/>
    <col min="2825" max="3073" width="9.140625" style="9"/>
    <col min="3074" max="3074" width="7.5703125" style="9" customWidth="1"/>
    <col min="3075" max="3075" width="15.5703125" style="9" customWidth="1"/>
    <col min="3076" max="3076" width="34.85546875" style="9" customWidth="1"/>
    <col min="3077" max="3077" width="13.5703125" style="9" customWidth="1"/>
    <col min="3078" max="3078" width="9.42578125" style="9" customWidth="1"/>
    <col min="3079" max="3079" width="19" style="9" customWidth="1"/>
    <col min="3080" max="3080" width="22.7109375" style="9" customWidth="1"/>
    <col min="3081" max="3329" width="9.140625" style="9"/>
    <col min="3330" max="3330" width="7.5703125" style="9" customWidth="1"/>
    <col min="3331" max="3331" width="15.5703125" style="9" customWidth="1"/>
    <col min="3332" max="3332" width="34.85546875" style="9" customWidth="1"/>
    <col min="3333" max="3333" width="13.5703125" style="9" customWidth="1"/>
    <col min="3334" max="3334" width="9.42578125" style="9" customWidth="1"/>
    <col min="3335" max="3335" width="19" style="9" customWidth="1"/>
    <col min="3336" max="3336" width="22.7109375" style="9" customWidth="1"/>
    <col min="3337" max="3585" width="9.140625" style="9"/>
    <col min="3586" max="3586" width="7.5703125" style="9" customWidth="1"/>
    <col min="3587" max="3587" width="15.5703125" style="9" customWidth="1"/>
    <col min="3588" max="3588" width="34.85546875" style="9" customWidth="1"/>
    <col min="3589" max="3589" width="13.5703125" style="9" customWidth="1"/>
    <col min="3590" max="3590" width="9.42578125" style="9" customWidth="1"/>
    <col min="3591" max="3591" width="19" style="9" customWidth="1"/>
    <col min="3592" max="3592" width="22.7109375" style="9" customWidth="1"/>
    <col min="3593" max="3841" width="9.140625" style="9"/>
    <col min="3842" max="3842" width="7.5703125" style="9" customWidth="1"/>
    <col min="3843" max="3843" width="15.5703125" style="9" customWidth="1"/>
    <col min="3844" max="3844" width="34.85546875" style="9" customWidth="1"/>
    <col min="3845" max="3845" width="13.5703125" style="9" customWidth="1"/>
    <col min="3846" max="3846" width="9.42578125" style="9" customWidth="1"/>
    <col min="3847" max="3847" width="19" style="9" customWidth="1"/>
    <col min="3848" max="3848" width="22.7109375" style="9" customWidth="1"/>
    <col min="3849" max="4097" width="9.140625" style="9"/>
    <col min="4098" max="4098" width="7.5703125" style="9" customWidth="1"/>
    <col min="4099" max="4099" width="15.5703125" style="9" customWidth="1"/>
    <col min="4100" max="4100" width="34.85546875" style="9" customWidth="1"/>
    <col min="4101" max="4101" width="13.5703125" style="9" customWidth="1"/>
    <col min="4102" max="4102" width="9.42578125" style="9" customWidth="1"/>
    <col min="4103" max="4103" width="19" style="9" customWidth="1"/>
    <col min="4104" max="4104" width="22.7109375" style="9" customWidth="1"/>
    <col min="4105" max="4353" width="9.140625" style="9"/>
    <col min="4354" max="4354" width="7.5703125" style="9" customWidth="1"/>
    <col min="4355" max="4355" width="15.5703125" style="9" customWidth="1"/>
    <col min="4356" max="4356" width="34.85546875" style="9" customWidth="1"/>
    <col min="4357" max="4357" width="13.5703125" style="9" customWidth="1"/>
    <col min="4358" max="4358" width="9.42578125" style="9" customWidth="1"/>
    <col min="4359" max="4359" width="19" style="9" customWidth="1"/>
    <col min="4360" max="4360" width="22.7109375" style="9" customWidth="1"/>
    <col min="4361" max="4609" width="9.140625" style="9"/>
    <col min="4610" max="4610" width="7.5703125" style="9" customWidth="1"/>
    <col min="4611" max="4611" width="15.5703125" style="9" customWidth="1"/>
    <col min="4612" max="4612" width="34.85546875" style="9" customWidth="1"/>
    <col min="4613" max="4613" width="13.5703125" style="9" customWidth="1"/>
    <col min="4614" max="4614" width="9.42578125" style="9" customWidth="1"/>
    <col min="4615" max="4615" width="19" style="9" customWidth="1"/>
    <col min="4616" max="4616" width="22.7109375" style="9" customWidth="1"/>
    <col min="4617" max="4865" width="9.140625" style="9"/>
    <col min="4866" max="4866" width="7.5703125" style="9" customWidth="1"/>
    <col min="4867" max="4867" width="15.5703125" style="9" customWidth="1"/>
    <col min="4868" max="4868" width="34.85546875" style="9" customWidth="1"/>
    <col min="4869" max="4869" width="13.5703125" style="9" customWidth="1"/>
    <col min="4870" max="4870" width="9.42578125" style="9" customWidth="1"/>
    <col min="4871" max="4871" width="19" style="9" customWidth="1"/>
    <col min="4872" max="4872" width="22.7109375" style="9" customWidth="1"/>
    <col min="4873" max="5121" width="9.140625" style="9"/>
    <col min="5122" max="5122" width="7.5703125" style="9" customWidth="1"/>
    <col min="5123" max="5123" width="15.5703125" style="9" customWidth="1"/>
    <col min="5124" max="5124" width="34.85546875" style="9" customWidth="1"/>
    <col min="5125" max="5125" width="13.5703125" style="9" customWidth="1"/>
    <col min="5126" max="5126" width="9.42578125" style="9" customWidth="1"/>
    <col min="5127" max="5127" width="19" style="9" customWidth="1"/>
    <col min="5128" max="5128" width="22.7109375" style="9" customWidth="1"/>
    <col min="5129" max="5377" width="9.140625" style="9"/>
    <col min="5378" max="5378" width="7.5703125" style="9" customWidth="1"/>
    <col min="5379" max="5379" width="15.5703125" style="9" customWidth="1"/>
    <col min="5380" max="5380" width="34.85546875" style="9" customWidth="1"/>
    <col min="5381" max="5381" width="13.5703125" style="9" customWidth="1"/>
    <col min="5382" max="5382" width="9.42578125" style="9" customWidth="1"/>
    <col min="5383" max="5383" width="19" style="9" customWidth="1"/>
    <col min="5384" max="5384" width="22.7109375" style="9" customWidth="1"/>
    <col min="5385" max="5633" width="9.140625" style="9"/>
    <col min="5634" max="5634" width="7.5703125" style="9" customWidth="1"/>
    <col min="5635" max="5635" width="15.5703125" style="9" customWidth="1"/>
    <col min="5636" max="5636" width="34.85546875" style="9" customWidth="1"/>
    <col min="5637" max="5637" width="13.5703125" style="9" customWidth="1"/>
    <col min="5638" max="5638" width="9.42578125" style="9" customWidth="1"/>
    <col min="5639" max="5639" width="19" style="9" customWidth="1"/>
    <col min="5640" max="5640" width="22.7109375" style="9" customWidth="1"/>
    <col min="5641" max="5889" width="9.140625" style="9"/>
    <col min="5890" max="5890" width="7.5703125" style="9" customWidth="1"/>
    <col min="5891" max="5891" width="15.5703125" style="9" customWidth="1"/>
    <col min="5892" max="5892" width="34.85546875" style="9" customWidth="1"/>
    <col min="5893" max="5893" width="13.5703125" style="9" customWidth="1"/>
    <col min="5894" max="5894" width="9.42578125" style="9" customWidth="1"/>
    <col min="5895" max="5895" width="19" style="9" customWidth="1"/>
    <col min="5896" max="5896" width="22.7109375" style="9" customWidth="1"/>
    <col min="5897" max="6145" width="9.140625" style="9"/>
    <col min="6146" max="6146" width="7.5703125" style="9" customWidth="1"/>
    <col min="6147" max="6147" width="15.5703125" style="9" customWidth="1"/>
    <col min="6148" max="6148" width="34.85546875" style="9" customWidth="1"/>
    <col min="6149" max="6149" width="13.5703125" style="9" customWidth="1"/>
    <col min="6150" max="6150" width="9.42578125" style="9" customWidth="1"/>
    <col min="6151" max="6151" width="19" style="9" customWidth="1"/>
    <col min="6152" max="6152" width="22.7109375" style="9" customWidth="1"/>
    <col min="6153" max="6401" width="9.140625" style="9"/>
    <col min="6402" max="6402" width="7.5703125" style="9" customWidth="1"/>
    <col min="6403" max="6403" width="15.5703125" style="9" customWidth="1"/>
    <col min="6404" max="6404" width="34.85546875" style="9" customWidth="1"/>
    <col min="6405" max="6405" width="13.5703125" style="9" customWidth="1"/>
    <col min="6406" max="6406" width="9.42578125" style="9" customWidth="1"/>
    <col min="6407" max="6407" width="19" style="9" customWidth="1"/>
    <col min="6408" max="6408" width="22.7109375" style="9" customWidth="1"/>
    <col min="6409" max="6657" width="9.140625" style="9"/>
    <col min="6658" max="6658" width="7.5703125" style="9" customWidth="1"/>
    <col min="6659" max="6659" width="15.5703125" style="9" customWidth="1"/>
    <col min="6660" max="6660" width="34.85546875" style="9" customWidth="1"/>
    <col min="6661" max="6661" width="13.5703125" style="9" customWidth="1"/>
    <col min="6662" max="6662" width="9.42578125" style="9" customWidth="1"/>
    <col min="6663" max="6663" width="19" style="9" customWidth="1"/>
    <col min="6664" max="6664" width="22.7109375" style="9" customWidth="1"/>
    <col min="6665" max="6913" width="9.140625" style="9"/>
    <col min="6914" max="6914" width="7.5703125" style="9" customWidth="1"/>
    <col min="6915" max="6915" width="15.5703125" style="9" customWidth="1"/>
    <col min="6916" max="6916" width="34.85546875" style="9" customWidth="1"/>
    <col min="6917" max="6917" width="13.5703125" style="9" customWidth="1"/>
    <col min="6918" max="6918" width="9.42578125" style="9" customWidth="1"/>
    <col min="6919" max="6919" width="19" style="9" customWidth="1"/>
    <col min="6920" max="6920" width="22.7109375" style="9" customWidth="1"/>
    <col min="6921" max="7169" width="9.140625" style="9"/>
    <col min="7170" max="7170" width="7.5703125" style="9" customWidth="1"/>
    <col min="7171" max="7171" width="15.5703125" style="9" customWidth="1"/>
    <col min="7172" max="7172" width="34.85546875" style="9" customWidth="1"/>
    <col min="7173" max="7173" width="13.5703125" style="9" customWidth="1"/>
    <col min="7174" max="7174" width="9.42578125" style="9" customWidth="1"/>
    <col min="7175" max="7175" width="19" style="9" customWidth="1"/>
    <col min="7176" max="7176" width="22.7109375" style="9" customWidth="1"/>
    <col min="7177" max="7425" width="9.140625" style="9"/>
    <col min="7426" max="7426" width="7.5703125" style="9" customWidth="1"/>
    <col min="7427" max="7427" width="15.5703125" style="9" customWidth="1"/>
    <col min="7428" max="7428" width="34.85546875" style="9" customWidth="1"/>
    <col min="7429" max="7429" width="13.5703125" style="9" customWidth="1"/>
    <col min="7430" max="7430" width="9.42578125" style="9" customWidth="1"/>
    <col min="7431" max="7431" width="19" style="9" customWidth="1"/>
    <col min="7432" max="7432" width="22.7109375" style="9" customWidth="1"/>
    <col min="7433" max="7681" width="9.140625" style="9"/>
    <col min="7682" max="7682" width="7.5703125" style="9" customWidth="1"/>
    <col min="7683" max="7683" width="15.5703125" style="9" customWidth="1"/>
    <col min="7684" max="7684" width="34.85546875" style="9" customWidth="1"/>
    <col min="7685" max="7685" width="13.5703125" style="9" customWidth="1"/>
    <col min="7686" max="7686" width="9.42578125" style="9" customWidth="1"/>
    <col min="7687" max="7687" width="19" style="9" customWidth="1"/>
    <col min="7688" max="7688" width="22.7109375" style="9" customWidth="1"/>
    <col min="7689" max="7937" width="9.140625" style="9"/>
    <col min="7938" max="7938" width="7.5703125" style="9" customWidth="1"/>
    <col min="7939" max="7939" width="15.5703125" style="9" customWidth="1"/>
    <col min="7940" max="7940" width="34.85546875" style="9" customWidth="1"/>
    <col min="7941" max="7941" width="13.5703125" style="9" customWidth="1"/>
    <col min="7942" max="7942" width="9.42578125" style="9" customWidth="1"/>
    <col min="7943" max="7943" width="19" style="9" customWidth="1"/>
    <col min="7944" max="7944" width="22.7109375" style="9" customWidth="1"/>
    <col min="7945" max="8193" width="9.140625" style="9"/>
    <col min="8194" max="8194" width="7.5703125" style="9" customWidth="1"/>
    <col min="8195" max="8195" width="15.5703125" style="9" customWidth="1"/>
    <col min="8196" max="8196" width="34.85546875" style="9" customWidth="1"/>
    <col min="8197" max="8197" width="13.5703125" style="9" customWidth="1"/>
    <col min="8198" max="8198" width="9.42578125" style="9" customWidth="1"/>
    <col min="8199" max="8199" width="19" style="9" customWidth="1"/>
    <col min="8200" max="8200" width="22.7109375" style="9" customWidth="1"/>
    <col min="8201" max="8449" width="9.140625" style="9"/>
    <col min="8450" max="8450" width="7.5703125" style="9" customWidth="1"/>
    <col min="8451" max="8451" width="15.5703125" style="9" customWidth="1"/>
    <col min="8452" max="8452" width="34.85546875" style="9" customWidth="1"/>
    <col min="8453" max="8453" width="13.5703125" style="9" customWidth="1"/>
    <col min="8454" max="8454" width="9.42578125" style="9" customWidth="1"/>
    <col min="8455" max="8455" width="19" style="9" customWidth="1"/>
    <col min="8456" max="8456" width="22.7109375" style="9" customWidth="1"/>
    <col min="8457" max="8705" width="9.140625" style="9"/>
    <col min="8706" max="8706" width="7.5703125" style="9" customWidth="1"/>
    <col min="8707" max="8707" width="15.5703125" style="9" customWidth="1"/>
    <col min="8708" max="8708" width="34.85546875" style="9" customWidth="1"/>
    <col min="8709" max="8709" width="13.5703125" style="9" customWidth="1"/>
    <col min="8710" max="8710" width="9.42578125" style="9" customWidth="1"/>
    <col min="8711" max="8711" width="19" style="9" customWidth="1"/>
    <col min="8712" max="8712" width="22.7109375" style="9" customWidth="1"/>
    <col min="8713" max="8961" width="9.140625" style="9"/>
    <col min="8962" max="8962" width="7.5703125" style="9" customWidth="1"/>
    <col min="8963" max="8963" width="15.5703125" style="9" customWidth="1"/>
    <col min="8964" max="8964" width="34.85546875" style="9" customWidth="1"/>
    <col min="8965" max="8965" width="13.5703125" style="9" customWidth="1"/>
    <col min="8966" max="8966" width="9.42578125" style="9" customWidth="1"/>
    <col min="8967" max="8967" width="19" style="9" customWidth="1"/>
    <col min="8968" max="8968" width="22.7109375" style="9" customWidth="1"/>
    <col min="8969" max="9217" width="9.140625" style="9"/>
    <col min="9218" max="9218" width="7.5703125" style="9" customWidth="1"/>
    <col min="9219" max="9219" width="15.5703125" style="9" customWidth="1"/>
    <col min="9220" max="9220" width="34.85546875" style="9" customWidth="1"/>
    <col min="9221" max="9221" width="13.5703125" style="9" customWidth="1"/>
    <col min="9222" max="9222" width="9.42578125" style="9" customWidth="1"/>
    <col min="9223" max="9223" width="19" style="9" customWidth="1"/>
    <col min="9224" max="9224" width="22.7109375" style="9" customWidth="1"/>
    <col min="9225" max="9473" width="9.140625" style="9"/>
    <col min="9474" max="9474" width="7.5703125" style="9" customWidth="1"/>
    <col min="9475" max="9475" width="15.5703125" style="9" customWidth="1"/>
    <col min="9476" max="9476" width="34.85546875" style="9" customWidth="1"/>
    <col min="9477" max="9477" width="13.5703125" style="9" customWidth="1"/>
    <col min="9478" max="9478" width="9.42578125" style="9" customWidth="1"/>
    <col min="9479" max="9479" width="19" style="9" customWidth="1"/>
    <col min="9480" max="9480" width="22.7109375" style="9" customWidth="1"/>
    <col min="9481" max="9729" width="9.140625" style="9"/>
    <col min="9730" max="9730" width="7.5703125" style="9" customWidth="1"/>
    <col min="9731" max="9731" width="15.5703125" style="9" customWidth="1"/>
    <col min="9732" max="9732" width="34.85546875" style="9" customWidth="1"/>
    <col min="9733" max="9733" width="13.5703125" style="9" customWidth="1"/>
    <col min="9734" max="9734" width="9.42578125" style="9" customWidth="1"/>
    <col min="9735" max="9735" width="19" style="9" customWidth="1"/>
    <col min="9736" max="9736" width="22.7109375" style="9" customWidth="1"/>
    <col min="9737" max="9985" width="9.140625" style="9"/>
    <col min="9986" max="9986" width="7.5703125" style="9" customWidth="1"/>
    <col min="9987" max="9987" width="15.5703125" style="9" customWidth="1"/>
    <col min="9988" max="9988" width="34.85546875" style="9" customWidth="1"/>
    <col min="9989" max="9989" width="13.5703125" style="9" customWidth="1"/>
    <col min="9990" max="9990" width="9.42578125" style="9" customWidth="1"/>
    <col min="9991" max="9991" width="19" style="9" customWidth="1"/>
    <col min="9992" max="9992" width="22.7109375" style="9" customWidth="1"/>
    <col min="9993" max="10241" width="9.140625" style="9"/>
    <col min="10242" max="10242" width="7.5703125" style="9" customWidth="1"/>
    <col min="10243" max="10243" width="15.5703125" style="9" customWidth="1"/>
    <col min="10244" max="10244" width="34.85546875" style="9" customWidth="1"/>
    <col min="10245" max="10245" width="13.5703125" style="9" customWidth="1"/>
    <col min="10246" max="10246" width="9.42578125" style="9" customWidth="1"/>
    <col min="10247" max="10247" width="19" style="9" customWidth="1"/>
    <col min="10248" max="10248" width="22.7109375" style="9" customWidth="1"/>
    <col min="10249" max="10497" width="9.140625" style="9"/>
    <col min="10498" max="10498" width="7.5703125" style="9" customWidth="1"/>
    <col min="10499" max="10499" width="15.5703125" style="9" customWidth="1"/>
    <col min="10500" max="10500" width="34.85546875" style="9" customWidth="1"/>
    <col min="10501" max="10501" width="13.5703125" style="9" customWidth="1"/>
    <col min="10502" max="10502" width="9.42578125" style="9" customWidth="1"/>
    <col min="10503" max="10503" width="19" style="9" customWidth="1"/>
    <col min="10504" max="10504" width="22.7109375" style="9" customWidth="1"/>
    <col min="10505" max="10753" width="9.140625" style="9"/>
    <col min="10754" max="10754" width="7.5703125" style="9" customWidth="1"/>
    <col min="10755" max="10755" width="15.5703125" style="9" customWidth="1"/>
    <col min="10756" max="10756" width="34.85546875" style="9" customWidth="1"/>
    <col min="10757" max="10757" width="13.5703125" style="9" customWidth="1"/>
    <col min="10758" max="10758" width="9.42578125" style="9" customWidth="1"/>
    <col min="10759" max="10759" width="19" style="9" customWidth="1"/>
    <col min="10760" max="10760" width="22.7109375" style="9" customWidth="1"/>
    <col min="10761" max="11009" width="9.140625" style="9"/>
    <col min="11010" max="11010" width="7.5703125" style="9" customWidth="1"/>
    <col min="11011" max="11011" width="15.5703125" style="9" customWidth="1"/>
    <col min="11012" max="11012" width="34.85546875" style="9" customWidth="1"/>
    <col min="11013" max="11013" width="13.5703125" style="9" customWidth="1"/>
    <col min="11014" max="11014" width="9.42578125" style="9" customWidth="1"/>
    <col min="11015" max="11015" width="19" style="9" customWidth="1"/>
    <col min="11016" max="11016" width="22.7109375" style="9" customWidth="1"/>
    <col min="11017" max="11265" width="9.140625" style="9"/>
    <col min="11266" max="11266" width="7.5703125" style="9" customWidth="1"/>
    <col min="11267" max="11267" width="15.5703125" style="9" customWidth="1"/>
    <col min="11268" max="11268" width="34.85546875" style="9" customWidth="1"/>
    <col min="11269" max="11269" width="13.5703125" style="9" customWidth="1"/>
    <col min="11270" max="11270" width="9.42578125" style="9" customWidth="1"/>
    <col min="11271" max="11271" width="19" style="9" customWidth="1"/>
    <col min="11272" max="11272" width="22.7109375" style="9" customWidth="1"/>
    <col min="11273" max="11521" width="9.140625" style="9"/>
    <col min="11522" max="11522" width="7.5703125" style="9" customWidth="1"/>
    <col min="11523" max="11523" width="15.5703125" style="9" customWidth="1"/>
    <col min="11524" max="11524" width="34.85546875" style="9" customWidth="1"/>
    <col min="11525" max="11525" width="13.5703125" style="9" customWidth="1"/>
    <col min="11526" max="11526" width="9.42578125" style="9" customWidth="1"/>
    <col min="11527" max="11527" width="19" style="9" customWidth="1"/>
    <col min="11528" max="11528" width="22.7109375" style="9" customWidth="1"/>
    <col min="11529" max="11777" width="9.140625" style="9"/>
    <col min="11778" max="11778" width="7.5703125" style="9" customWidth="1"/>
    <col min="11779" max="11779" width="15.5703125" style="9" customWidth="1"/>
    <col min="11780" max="11780" width="34.85546875" style="9" customWidth="1"/>
    <col min="11781" max="11781" width="13.5703125" style="9" customWidth="1"/>
    <col min="11782" max="11782" width="9.42578125" style="9" customWidth="1"/>
    <col min="11783" max="11783" width="19" style="9" customWidth="1"/>
    <col min="11784" max="11784" width="22.7109375" style="9" customWidth="1"/>
    <col min="11785" max="12033" width="9.140625" style="9"/>
    <col min="12034" max="12034" width="7.5703125" style="9" customWidth="1"/>
    <col min="12035" max="12035" width="15.5703125" style="9" customWidth="1"/>
    <col min="12036" max="12036" width="34.85546875" style="9" customWidth="1"/>
    <col min="12037" max="12037" width="13.5703125" style="9" customWidth="1"/>
    <col min="12038" max="12038" width="9.42578125" style="9" customWidth="1"/>
    <col min="12039" max="12039" width="19" style="9" customWidth="1"/>
    <col min="12040" max="12040" width="22.7109375" style="9" customWidth="1"/>
    <col min="12041" max="12289" width="9.140625" style="9"/>
    <col min="12290" max="12290" width="7.5703125" style="9" customWidth="1"/>
    <col min="12291" max="12291" width="15.5703125" style="9" customWidth="1"/>
    <col min="12292" max="12292" width="34.85546875" style="9" customWidth="1"/>
    <col min="12293" max="12293" width="13.5703125" style="9" customWidth="1"/>
    <col min="12294" max="12294" width="9.42578125" style="9" customWidth="1"/>
    <col min="12295" max="12295" width="19" style="9" customWidth="1"/>
    <col min="12296" max="12296" width="22.7109375" style="9" customWidth="1"/>
    <col min="12297" max="12545" width="9.140625" style="9"/>
    <col min="12546" max="12546" width="7.5703125" style="9" customWidth="1"/>
    <col min="12547" max="12547" width="15.5703125" style="9" customWidth="1"/>
    <col min="12548" max="12548" width="34.85546875" style="9" customWidth="1"/>
    <col min="12549" max="12549" width="13.5703125" style="9" customWidth="1"/>
    <col min="12550" max="12550" width="9.42578125" style="9" customWidth="1"/>
    <col min="12551" max="12551" width="19" style="9" customWidth="1"/>
    <col min="12552" max="12552" width="22.7109375" style="9" customWidth="1"/>
    <col min="12553" max="12801" width="9.140625" style="9"/>
    <col min="12802" max="12802" width="7.5703125" style="9" customWidth="1"/>
    <col min="12803" max="12803" width="15.5703125" style="9" customWidth="1"/>
    <col min="12804" max="12804" width="34.85546875" style="9" customWidth="1"/>
    <col min="12805" max="12805" width="13.5703125" style="9" customWidth="1"/>
    <col min="12806" max="12806" width="9.42578125" style="9" customWidth="1"/>
    <col min="12807" max="12807" width="19" style="9" customWidth="1"/>
    <col min="12808" max="12808" width="22.7109375" style="9" customWidth="1"/>
    <col min="12809" max="13057" width="9.140625" style="9"/>
    <col min="13058" max="13058" width="7.5703125" style="9" customWidth="1"/>
    <col min="13059" max="13059" width="15.5703125" style="9" customWidth="1"/>
    <col min="13060" max="13060" width="34.85546875" style="9" customWidth="1"/>
    <col min="13061" max="13061" width="13.5703125" style="9" customWidth="1"/>
    <col min="13062" max="13062" width="9.42578125" style="9" customWidth="1"/>
    <col min="13063" max="13063" width="19" style="9" customWidth="1"/>
    <col min="13064" max="13064" width="22.7109375" style="9" customWidth="1"/>
    <col min="13065" max="13313" width="9.140625" style="9"/>
    <col min="13314" max="13314" width="7.5703125" style="9" customWidth="1"/>
    <col min="13315" max="13315" width="15.5703125" style="9" customWidth="1"/>
    <col min="13316" max="13316" width="34.85546875" style="9" customWidth="1"/>
    <col min="13317" max="13317" width="13.5703125" style="9" customWidth="1"/>
    <col min="13318" max="13318" width="9.42578125" style="9" customWidth="1"/>
    <col min="13319" max="13319" width="19" style="9" customWidth="1"/>
    <col min="13320" max="13320" width="22.7109375" style="9" customWidth="1"/>
    <col min="13321" max="13569" width="9.140625" style="9"/>
    <col min="13570" max="13570" width="7.5703125" style="9" customWidth="1"/>
    <col min="13571" max="13571" width="15.5703125" style="9" customWidth="1"/>
    <col min="13572" max="13572" width="34.85546875" style="9" customWidth="1"/>
    <col min="13573" max="13573" width="13.5703125" style="9" customWidth="1"/>
    <col min="13574" max="13574" width="9.42578125" style="9" customWidth="1"/>
    <col min="13575" max="13575" width="19" style="9" customWidth="1"/>
    <col min="13576" max="13576" width="22.7109375" style="9" customWidth="1"/>
    <col min="13577" max="13825" width="9.140625" style="9"/>
    <col min="13826" max="13826" width="7.5703125" style="9" customWidth="1"/>
    <col min="13827" max="13827" width="15.5703125" style="9" customWidth="1"/>
    <col min="13828" max="13828" width="34.85546875" style="9" customWidth="1"/>
    <col min="13829" max="13829" width="13.5703125" style="9" customWidth="1"/>
    <col min="13830" max="13830" width="9.42578125" style="9" customWidth="1"/>
    <col min="13831" max="13831" width="19" style="9" customWidth="1"/>
    <col min="13832" max="13832" width="22.7109375" style="9" customWidth="1"/>
    <col min="13833" max="14081" width="9.140625" style="9"/>
    <col min="14082" max="14082" width="7.5703125" style="9" customWidth="1"/>
    <col min="14083" max="14083" width="15.5703125" style="9" customWidth="1"/>
    <col min="14084" max="14084" width="34.85546875" style="9" customWidth="1"/>
    <col min="14085" max="14085" width="13.5703125" style="9" customWidth="1"/>
    <col min="14086" max="14086" width="9.42578125" style="9" customWidth="1"/>
    <col min="14087" max="14087" width="19" style="9" customWidth="1"/>
    <col min="14088" max="14088" width="22.7109375" style="9" customWidth="1"/>
    <col min="14089" max="14337" width="9.140625" style="9"/>
    <col min="14338" max="14338" width="7.5703125" style="9" customWidth="1"/>
    <col min="14339" max="14339" width="15.5703125" style="9" customWidth="1"/>
    <col min="14340" max="14340" width="34.85546875" style="9" customWidth="1"/>
    <col min="14341" max="14341" width="13.5703125" style="9" customWidth="1"/>
    <col min="14342" max="14342" width="9.42578125" style="9" customWidth="1"/>
    <col min="14343" max="14343" width="19" style="9" customWidth="1"/>
    <col min="14344" max="14344" width="22.7109375" style="9" customWidth="1"/>
    <col min="14345" max="14593" width="9.140625" style="9"/>
    <col min="14594" max="14594" width="7.5703125" style="9" customWidth="1"/>
    <col min="14595" max="14595" width="15.5703125" style="9" customWidth="1"/>
    <col min="14596" max="14596" width="34.85546875" style="9" customWidth="1"/>
    <col min="14597" max="14597" width="13.5703125" style="9" customWidth="1"/>
    <col min="14598" max="14598" width="9.42578125" style="9" customWidth="1"/>
    <col min="14599" max="14599" width="19" style="9" customWidth="1"/>
    <col min="14600" max="14600" width="22.7109375" style="9" customWidth="1"/>
    <col min="14601" max="14849" width="9.140625" style="9"/>
    <col min="14850" max="14850" width="7.5703125" style="9" customWidth="1"/>
    <col min="14851" max="14851" width="15.5703125" style="9" customWidth="1"/>
    <col min="14852" max="14852" width="34.85546875" style="9" customWidth="1"/>
    <col min="14853" max="14853" width="13.5703125" style="9" customWidth="1"/>
    <col min="14854" max="14854" width="9.42578125" style="9" customWidth="1"/>
    <col min="14855" max="14855" width="19" style="9" customWidth="1"/>
    <col min="14856" max="14856" width="22.7109375" style="9" customWidth="1"/>
    <col min="14857" max="15105" width="9.140625" style="9"/>
    <col min="15106" max="15106" width="7.5703125" style="9" customWidth="1"/>
    <col min="15107" max="15107" width="15.5703125" style="9" customWidth="1"/>
    <col min="15108" max="15108" width="34.85546875" style="9" customWidth="1"/>
    <col min="15109" max="15109" width="13.5703125" style="9" customWidth="1"/>
    <col min="15110" max="15110" width="9.42578125" style="9" customWidth="1"/>
    <col min="15111" max="15111" width="19" style="9" customWidth="1"/>
    <col min="15112" max="15112" width="22.7109375" style="9" customWidth="1"/>
    <col min="15113" max="15361" width="9.140625" style="9"/>
    <col min="15362" max="15362" width="7.5703125" style="9" customWidth="1"/>
    <col min="15363" max="15363" width="15.5703125" style="9" customWidth="1"/>
    <col min="15364" max="15364" width="34.85546875" style="9" customWidth="1"/>
    <col min="15365" max="15365" width="13.5703125" style="9" customWidth="1"/>
    <col min="15366" max="15366" width="9.42578125" style="9" customWidth="1"/>
    <col min="15367" max="15367" width="19" style="9" customWidth="1"/>
    <col min="15368" max="15368" width="22.7109375" style="9" customWidth="1"/>
    <col min="15369" max="15617" width="9.140625" style="9"/>
    <col min="15618" max="15618" width="7.5703125" style="9" customWidth="1"/>
    <col min="15619" max="15619" width="15.5703125" style="9" customWidth="1"/>
    <col min="15620" max="15620" width="34.85546875" style="9" customWidth="1"/>
    <col min="15621" max="15621" width="13.5703125" style="9" customWidth="1"/>
    <col min="15622" max="15622" width="9.42578125" style="9" customWidth="1"/>
    <col min="15623" max="15623" width="19" style="9" customWidth="1"/>
    <col min="15624" max="15624" width="22.7109375" style="9" customWidth="1"/>
    <col min="15625" max="15873" width="9.140625" style="9"/>
    <col min="15874" max="15874" width="7.5703125" style="9" customWidth="1"/>
    <col min="15875" max="15875" width="15.5703125" style="9" customWidth="1"/>
    <col min="15876" max="15876" width="34.85546875" style="9" customWidth="1"/>
    <col min="15877" max="15877" width="13.5703125" style="9" customWidth="1"/>
    <col min="15878" max="15878" width="9.42578125" style="9" customWidth="1"/>
    <col min="15879" max="15879" width="19" style="9" customWidth="1"/>
    <col min="15880" max="15880" width="22.7109375" style="9" customWidth="1"/>
    <col min="15881" max="16129" width="9.140625" style="9"/>
    <col min="16130" max="16130" width="7.5703125" style="9" customWidth="1"/>
    <col min="16131" max="16131" width="15.5703125" style="9" customWidth="1"/>
    <col min="16132" max="16132" width="34.85546875" style="9" customWidth="1"/>
    <col min="16133" max="16133" width="13.5703125" style="9" customWidth="1"/>
    <col min="16134" max="16134" width="9.42578125" style="9" customWidth="1"/>
    <col min="16135" max="16135" width="19" style="9" customWidth="1"/>
    <col min="16136" max="16136" width="22.7109375" style="9" customWidth="1"/>
    <col min="16137" max="16384" width="9.140625" style="9"/>
  </cols>
  <sheetData>
    <row r="1" spans="1:14" s="8" customFormat="1" ht="15.75" x14ac:dyDescent="0.25">
      <c r="A1" s="162" t="s">
        <v>160</v>
      </c>
      <c r="B1" s="162"/>
      <c r="C1" s="162"/>
      <c r="D1" s="162"/>
      <c r="E1" s="162"/>
      <c r="F1" s="162"/>
      <c r="G1" s="162"/>
      <c r="H1" s="162"/>
      <c r="I1" s="162"/>
      <c r="J1" s="129"/>
      <c r="K1" s="129"/>
      <c r="L1" s="129"/>
    </row>
    <row r="2" spans="1:14" s="8" customFormat="1" ht="15.75" x14ac:dyDescent="0.25">
      <c r="A2" s="162" t="s">
        <v>114</v>
      </c>
      <c r="B2" s="162"/>
      <c r="C2" s="162"/>
      <c r="D2" s="162"/>
      <c r="E2" s="162"/>
      <c r="F2" s="162"/>
      <c r="G2" s="162"/>
      <c r="H2" s="162"/>
      <c r="I2" s="162"/>
      <c r="J2" s="129"/>
      <c r="K2" s="129"/>
      <c r="L2" s="129"/>
    </row>
    <row r="3" spans="1:14" s="8" customFormat="1" ht="15.75" x14ac:dyDescent="0.25">
      <c r="A3" s="162" t="s">
        <v>161</v>
      </c>
      <c r="B3" s="162"/>
      <c r="C3" s="162"/>
      <c r="D3" s="162"/>
      <c r="E3" s="162"/>
      <c r="F3" s="162"/>
      <c r="G3" s="162"/>
      <c r="H3" s="162"/>
      <c r="I3" s="162"/>
      <c r="J3" s="129"/>
      <c r="K3" s="129"/>
      <c r="L3" s="129"/>
    </row>
    <row r="4" spans="1:14" s="8" customFormat="1" ht="15.75" x14ac:dyDescent="0.25">
      <c r="A4" s="162" t="s">
        <v>162</v>
      </c>
      <c r="B4" s="162"/>
      <c r="C4" s="162"/>
      <c r="D4" s="162"/>
      <c r="E4" s="162"/>
      <c r="F4" s="162"/>
      <c r="G4" s="162"/>
      <c r="H4" s="162"/>
      <c r="I4" s="162"/>
      <c r="J4" s="129"/>
      <c r="K4" s="129"/>
      <c r="L4" s="129"/>
    </row>
    <row r="5" spans="1:14" s="8" customFormat="1" ht="15.75" x14ac:dyDescent="0.25">
      <c r="A5" s="162" t="s">
        <v>163</v>
      </c>
      <c r="B5" s="162"/>
      <c r="C5" s="162"/>
      <c r="D5" s="162"/>
      <c r="E5" s="162"/>
      <c r="F5" s="162"/>
      <c r="G5" s="162"/>
      <c r="H5" s="162"/>
      <c r="I5" s="162"/>
      <c r="J5" s="129"/>
      <c r="K5" s="129"/>
      <c r="L5" s="129"/>
    </row>
    <row r="6" spans="1:14" s="8" customFormat="1" ht="15.75" x14ac:dyDescent="0.25">
      <c r="A6" s="163" t="s">
        <v>258</v>
      </c>
      <c r="B6" s="163"/>
      <c r="C6" s="163"/>
      <c r="D6" s="163"/>
      <c r="E6" s="163"/>
      <c r="F6" s="163"/>
      <c r="G6" s="163"/>
      <c r="H6" s="163"/>
      <c r="I6" s="163"/>
      <c r="J6" s="130"/>
      <c r="K6" s="130"/>
      <c r="L6" s="130"/>
    </row>
    <row r="7" spans="1:14" ht="17.25" customHeight="1" x14ac:dyDescent="0.25">
      <c r="A7" s="157"/>
      <c r="B7" s="157"/>
      <c r="C7" s="157"/>
      <c r="D7" s="157"/>
      <c r="E7" s="157"/>
      <c r="F7" s="157"/>
      <c r="G7" s="157"/>
      <c r="H7" s="157"/>
      <c r="I7" s="157"/>
      <c r="J7" s="127"/>
      <c r="K7" s="127"/>
      <c r="L7" s="127"/>
    </row>
    <row r="8" spans="1:14" s="8" customFormat="1" ht="18" customHeight="1" x14ac:dyDescent="0.25">
      <c r="A8" s="158" t="s">
        <v>166</v>
      </c>
      <c r="B8" s="158"/>
      <c r="C8" s="158"/>
      <c r="D8" s="158"/>
      <c r="E8" s="158"/>
      <c r="F8" s="158"/>
      <c r="G8" s="158"/>
      <c r="H8" s="158"/>
      <c r="I8" s="158"/>
      <c r="J8" s="128"/>
      <c r="K8" s="128"/>
      <c r="L8" s="128"/>
    </row>
    <row r="9" spans="1:14" ht="17.25" customHeight="1" x14ac:dyDescent="0.25">
      <c r="A9" s="157"/>
      <c r="B9" s="157"/>
      <c r="C9" s="157"/>
      <c r="D9" s="157"/>
      <c r="E9" s="157"/>
      <c r="F9" s="157"/>
      <c r="G9" s="157"/>
      <c r="H9" s="157"/>
      <c r="I9" s="157"/>
      <c r="J9" s="127"/>
      <c r="K9" s="127"/>
      <c r="L9" s="127"/>
    </row>
    <row r="10" spans="1:14" s="5" customFormat="1" ht="13.5" customHeight="1" x14ac:dyDescent="0.2">
      <c r="A10" s="1" t="s">
        <v>127</v>
      </c>
      <c r="B10" s="2"/>
      <c r="C10" s="2"/>
      <c r="D10" s="2"/>
      <c r="E10" s="2"/>
      <c r="F10" s="2"/>
      <c r="G10" s="2"/>
      <c r="H10" s="2"/>
      <c r="I10" s="3"/>
      <c r="J10" s="3"/>
      <c r="K10" s="3"/>
      <c r="L10" s="3"/>
      <c r="M10" s="4"/>
      <c r="N10" s="4"/>
    </row>
    <row r="11" spans="1:14" s="5" customFormat="1" ht="13.5" customHeight="1" x14ac:dyDescent="0.2">
      <c r="A11" s="1" t="s">
        <v>128</v>
      </c>
      <c r="B11" s="1"/>
      <c r="C11" s="1"/>
      <c r="D11" s="1"/>
      <c r="E11" s="1"/>
      <c r="F11" s="1"/>
      <c r="G11" s="1"/>
      <c r="H11" s="1"/>
      <c r="I11" s="4"/>
      <c r="J11" s="4"/>
      <c r="K11" s="4"/>
      <c r="L11" s="4"/>
      <c r="M11" s="4"/>
      <c r="N11" s="4"/>
    </row>
    <row r="12" spans="1:14" s="5" customFormat="1" ht="13.5" customHeight="1" x14ac:dyDescent="0.2">
      <c r="A12" s="1" t="s">
        <v>129</v>
      </c>
      <c r="B12" s="1"/>
      <c r="C12" s="1"/>
      <c r="D12" s="1"/>
      <c r="E12" s="1"/>
      <c r="F12" s="1"/>
      <c r="G12" s="1"/>
      <c r="H12" s="1"/>
      <c r="I12" s="4"/>
      <c r="J12" s="4"/>
      <c r="K12" s="4"/>
      <c r="L12" s="4"/>
      <c r="M12" s="4"/>
      <c r="N12" s="4"/>
    </row>
    <row r="13" spans="1:14" s="5" customFormat="1" ht="13.5" customHeight="1" x14ac:dyDescent="0.2">
      <c r="A13" s="6" t="s">
        <v>130</v>
      </c>
      <c r="B13" s="6"/>
      <c r="C13" s="7" t="s">
        <v>131</v>
      </c>
      <c r="D13" s="4"/>
      <c r="E13" s="1"/>
      <c r="F13" s="1"/>
      <c r="G13" s="1"/>
      <c r="H13" s="1"/>
      <c r="I13" s="4"/>
      <c r="J13" s="4"/>
      <c r="K13" s="4"/>
      <c r="L13" s="4"/>
      <c r="M13" s="4"/>
      <c r="N13" s="4"/>
    </row>
    <row r="14" spans="1:14" s="5" customFormat="1" ht="13.5" customHeight="1" x14ac:dyDescent="0.2">
      <c r="A14" s="1" t="s">
        <v>132</v>
      </c>
      <c r="B14" s="1"/>
      <c r="C14" s="1" t="s">
        <v>133</v>
      </c>
      <c r="D14" s="4"/>
      <c r="E14" s="7"/>
      <c r="F14" s="1"/>
      <c r="G14" s="1"/>
      <c r="H14" s="1"/>
      <c r="I14" s="4"/>
      <c r="J14" s="4"/>
      <c r="K14" s="4"/>
      <c r="L14" s="4"/>
      <c r="M14" s="4"/>
      <c r="N14" s="4"/>
    </row>
    <row r="15" spans="1:14" s="5" customFormat="1" ht="13.5" customHeight="1" x14ac:dyDescent="0.2">
      <c r="A15" s="1" t="s">
        <v>134</v>
      </c>
      <c r="B15" s="1"/>
      <c r="C15" s="7"/>
      <c r="D15" s="7"/>
      <c r="E15" s="4"/>
      <c r="F15" s="1"/>
      <c r="G15" s="1"/>
      <c r="H15" s="1"/>
      <c r="I15" s="4"/>
      <c r="J15" s="4"/>
      <c r="K15" s="4"/>
      <c r="L15" s="4"/>
      <c r="M15" s="4"/>
      <c r="N15" s="4"/>
    </row>
    <row r="16" spans="1:14" s="5" customFormat="1" ht="13.5" customHeight="1" x14ac:dyDescent="0.2">
      <c r="A16" s="1"/>
      <c r="B16" s="1"/>
      <c r="C16" s="7"/>
      <c r="D16" s="7"/>
      <c r="E16" s="4"/>
      <c r="F16" s="1"/>
      <c r="G16" s="1"/>
      <c r="H16" s="1"/>
      <c r="I16" s="4"/>
      <c r="J16" s="4"/>
      <c r="K16" s="4"/>
      <c r="L16" s="4"/>
      <c r="M16" s="4"/>
      <c r="N16" s="4"/>
    </row>
    <row r="17" spans="1:14" ht="15" customHeight="1" x14ac:dyDescent="0.25">
      <c r="A17" s="159" t="s">
        <v>157</v>
      </c>
      <c r="B17" s="160"/>
      <c r="C17" s="160"/>
      <c r="D17" s="160"/>
      <c r="E17" s="160"/>
      <c r="F17" s="160"/>
      <c r="G17" s="160"/>
      <c r="H17" s="160"/>
      <c r="I17" s="161"/>
      <c r="J17" s="132"/>
      <c r="K17" s="132"/>
      <c r="L17" s="132"/>
    </row>
    <row r="18" spans="1:14" ht="55.5" customHeight="1" x14ac:dyDescent="0.25">
      <c r="A18" s="168" t="s">
        <v>165</v>
      </c>
      <c r="B18" s="169"/>
      <c r="C18" s="169"/>
      <c r="D18" s="169"/>
      <c r="E18" s="169"/>
      <c r="F18" s="169"/>
      <c r="G18" s="169"/>
      <c r="H18" s="169"/>
      <c r="I18" s="170"/>
      <c r="J18" s="133"/>
      <c r="K18" s="133"/>
      <c r="L18" s="133"/>
    </row>
    <row r="19" spans="1:14" ht="18.75" customHeight="1" x14ac:dyDescent="0.25">
      <c r="A19" s="166" t="s">
        <v>270</v>
      </c>
      <c r="B19" s="166"/>
      <c r="C19" s="166"/>
      <c r="D19" s="166"/>
      <c r="E19" s="166"/>
      <c r="F19" s="166"/>
      <c r="G19" s="166"/>
      <c r="H19" s="166"/>
      <c r="I19" s="166"/>
      <c r="J19" s="155" t="s">
        <v>267</v>
      </c>
      <c r="K19" s="156"/>
      <c r="L19" s="156"/>
    </row>
    <row r="20" spans="1:14" s="10" customFormat="1" ht="38.25" x14ac:dyDescent="0.25">
      <c r="A20" s="97" t="s">
        <v>180</v>
      </c>
      <c r="B20" s="171" t="s">
        <v>181</v>
      </c>
      <c r="C20" s="172"/>
      <c r="D20" s="90" t="s">
        <v>182</v>
      </c>
      <c r="E20" s="91" t="s">
        <v>183</v>
      </c>
      <c r="F20" s="91" t="s">
        <v>144</v>
      </c>
      <c r="G20" s="92" t="s">
        <v>191</v>
      </c>
      <c r="H20" s="91" t="s">
        <v>185</v>
      </c>
      <c r="I20" s="134" t="s">
        <v>186</v>
      </c>
      <c r="J20" s="91" t="s">
        <v>185</v>
      </c>
      <c r="K20" s="93" t="s">
        <v>186</v>
      </c>
      <c r="L20" s="93" t="s">
        <v>19</v>
      </c>
    </row>
    <row r="21" spans="1:14" s="10" customFormat="1" ht="15" hidden="1" x14ac:dyDescent="0.25">
      <c r="A21" s="109" t="s">
        <v>115</v>
      </c>
      <c r="B21" s="167" t="s">
        <v>171</v>
      </c>
      <c r="C21" s="167"/>
      <c r="D21" s="87" t="s">
        <v>187</v>
      </c>
      <c r="E21" s="88">
        <v>0</v>
      </c>
      <c r="F21" s="87" t="s">
        <v>184</v>
      </c>
      <c r="G21" s="88">
        <v>12</v>
      </c>
      <c r="H21" s="120">
        <f>'05-PCS'!I139</f>
        <v>0</v>
      </c>
      <c r="I21" s="135">
        <f>G21*H21</f>
        <v>0</v>
      </c>
      <c r="J21" s="89"/>
      <c r="K21" s="89"/>
      <c r="L21" s="89"/>
    </row>
    <row r="22" spans="1:14" s="10" customFormat="1" ht="15" hidden="1" customHeight="1" x14ac:dyDescent="0.25">
      <c r="A22" s="109" t="s">
        <v>174</v>
      </c>
      <c r="B22" s="167" t="s">
        <v>172</v>
      </c>
      <c r="C22" s="167"/>
      <c r="D22" s="87" t="s">
        <v>188</v>
      </c>
      <c r="E22" s="88">
        <v>0</v>
      </c>
      <c r="F22" s="87" t="s">
        <v>184</v>
      </c>
      <c r="G22" s="88">
        <v>12</v>
      </c>
      <c r="H22" s="120">
        <f>'06-PCS'!I139</f>
        <v>0</v>
      </c>
      <c r="I22" s="135">
        <f t="shared" ref="I22:I24" si="0">G22*H22</f>
        <v>0</v>
      </c>
      <c r="J22" s="89"/>
      <c r="K22" s="89"/>
      <c r="L22" s="89"/>
    </row>
    <row r="23" spans="1:14" s="10" customFormat="1" ht="15" x14ac:dyDescent="0.25">
      <c r="A23" s="109" t="s">
        <v>175</v>
      </c>
      <c r="B23" s="167" t="s">
        <v>135</v>
      </c>
      <c r="C23" s="167"/>
      <c r="D23" s="87" t="s">
        <v>189</v>
      </c>
      <c r="E23" s="88">
        <v>1</v>
      </c>
      <c r="F23" s="87" t="s">
        <v>184</v>
      </c>
      <c r="G23" s="88">
        <v>12</v>
      </c>
      <c r="H23" s="120">
        <f>'07-PCS'!I139</f>
        <v>3443.62</v>
      </c>
      <c r="I23" s="135">
        <f t="shared" si="0"/>
        <v>41323.440000000002</v>
      </c>
      <c r="J23" s="89">
        <v>3165.02</v>
      </c>
      <c r="K23" s="89">
        <f>J23*E23*G23</f>
        <v>37980.239999999998</v>
      </c>
      <c r="L23" s="138">
        <f>I23/K23-100%</f>
        <v>8.8024720222937169E-2</v>
      </c>
    </row>
    <row r="24" spans="1:14" s="10" customFormat="1" ht="15" customHeight="1" x14ac:dyDescent="0.25">
      <c r="A24" s="109" t="s">
        <v>176</v>
      </c>
      <c r="B24" s="167" t="s">
        <v>173</v>
      </c>
      <c r="C24" s="167"/>
      <c r="D24" s="87" t="s">
        <v>190</v>
      </c>
      <c r="E24" s="88">
        <v>1</v>
      </c>
      <c r="F24" s="87" t="s">
        <v>184</v>
      </c>
      <c r="G24" s="88">
        <v>12</v>
      </c>
      <c r="H24" s="120">
        <f>'08-PCS'!I139</f>
        <v>3458.06</v>
      </c>
      <c r="I24" s="135">
        <f t="shared" si="0"/>
        <v>41496.720000000001</v>
      </c>
      <c r="J24" s="89">
        <v>3173.65</v>
      </c>
      <c r="K24" s="89">
        <f>J24*E24*G24</f>
        <v>38083.800000000003</v>
      </c>
      <c r="L24" s="138">
        <f>I24/K24-100%</f>
        <v>8.9616057221180601E-2</v>
      </c>
    </row>
    <row r="25" spans="1:14" s="11" customFormat="1" ht="15" customHeight="1" x14ac:dyDescent="0.25">
      <c r="A25" s="173" t="s">
        <v>192</v>
      </c>
      <c r="B25" s="174"/>
      <c r="C25" s="174"/>
      <c r="D25" s="174"/>
      <c r="E25" s="174"/>
      <c r="F25" s="174"/>
      <c r="G25" s="174"/>
      <c r="H25" s="175"/>
      <c r="I25" s="136">
        <f>SUM(I21:I24)</f>
        <v>82820.160000000003</v>
      </c>
      <c r="J25" s="111">
        <f>J23+J24</f>
        <v>6338.67</v>
      </c>
      <c r="K25" s="111">
        <f>K23+K24</f>
        <v>76064.040000000008</v>
      </c>
      <c r="L25" s="111"/>
      <c r="M25" s="12"/>
    </row>
    <row r="26" spans="1:14" s="11" customFormat="1" x14ac:dyDescent="0.25">
      <c r="A26" s="164"/>
      <c r="B26" s="164"/>
      <c r="C26" s="164"/>
      <c r="D26" s="164"/>
      <c r="E26" s="164"/>
      <c r="F26" s="164"/>
      <c r="G26" s="164"/>
      <c r="H26" s="164"/>
      <c r="I26" s="165"/>
      <c r="J26" s="126"/>
      <c r="K26" s="126"/>
      <c r="L26" s="126"/>
    </row>
    <row r="27" spans="1:14" s="11" customFormat="1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37"/>
      <c r="K27" s="137"/>
      <c r="L27" s="137"/>
    </row>
    <row r="28" spans="1:14" s="3" customFormat="1" ht="13.5" customHeight="1" x14ac:dyDescent="0.2">
      <c r="A28" s="176" t="s">
        <v>158</v>
      </c>
      <c r="B28" s="176"/>
      <c r="C28" s="176"/>
      <c r="D28" s="176"/>
      <c r="E28" s="176"/>
      <c r="F28" s="176"/>
      <c r="G28" s="121"/>
      <c r="H28" s="121"/>
      <c r="I28" s="4"/>
      <c r="J28" s="4"/>
      <c r="K28" s="4"/>
      <c r="L28" s="4"/>
    </row>
    <row r="29" spans="1:14" s="108" customFormat="1" ht="12.75" customHeight="1" x14ac:dyDescent="0.25">
      <c r="A29" s="177" t="s">
        <v>265</v>
      </c>
      <c r="B29" s="177"/>
      <c r="C29" s="177"/>
      <c r="D29" s="177"/>
      <c r="E29" s="177"/>
      <c r="F29" s="177"/>
      <c r="G29" s="177"/>
      <c r="H29" s="177"/>
      <c r="I29" s="177"/>
      <c r="J29" s="142">
        <f>H24/H23-100%</f>
        <v>4.193261742003962E-3</v>
      </c>
      <c r="K29" s="123"/>
      <c r="L29" s="123"/>
      <c r="N29" s="122"/>
    </row>
    <row r="30" spans="1:14" s="5" customFormat="1" ht="13.5" customHeight="1" x14ac:dyDescent="0.2">
      <c r="A30" s="1"/>
      <c r="B30" s="1"/>
      <c r="C30" s="7"/>
      <c r="D30" s="7"/>
      <c r="E30" s="4"/>
      <c r="F30" s="1"/>
      <c r="G30" s="1"/>
      <c r="H30" s="1"/>
      <c r="I30" s="4"/>
      <c r="J30" s="4"/>
      <c r="K30" s="4"/>
      <c r="L30" s="4"/>
      <c r="M30" s="4"/>
      <c r="N30" s="4"/>
    </row>
    <row r="31" spans="1:14" ht="13.5" customHeight="1" x14ac:dyDescent="0.25">
      <c r="A31" s="179" t="s">
        <v>228</v>
      </c>
      <c r="B31" s="179"/>
      <c r="C31" s="179"/>
      <c r="D31" s="179"/>
      <c r="E31" s="179"/>
      <c r="F31" s="179"/>
      <c r="G31" s="179"/>
      <c r="H31" s="179"/>
      <c r="I31" s="179"/>
      <c r="J31" s="125"/>
      <c r="K31" s="125"/>
      <c r="L31" s="125"/>
    </row>
    <row r="32" spans="1:14" ht="13.5" customHeight="1" x14ac:dyDescent="0.25">
      <c r="A32" s="178"/>
      <c r="B32" s="178"/>
      <c r="C32" s="178"/>
      <c r="D32" s="178"/>
      <c r="E32" s="178"/>
      <c r="F32" s="178"/>
      <c r="G32" s="178"/>
      <c r="H32" s="178"/>
      <c r="I32" s="178"/>
      <c r="J32" s="124"/>
      <c r="K32" s="124"/>
      <c r="L32" s="124"/>
    </row>
    <row r="33" spans="1:12" ht="13.5" customHeight="1" x14ac:dyDescent="0.25">
      <c r="A33" s="180" t="s">
        <v>136</v>
      </c>
      <c r="B33" s="180"/>
      <c r="C33" s="180"/>
      <c r="D33" s="180"/>
      <c r="E33" s="180"/>
      <c r="F33" s="180"/>
      <c r="G33" s="180"/>
      <c r="H33" s="180"/>
      <c r="I33" s="180"/>
      <c r="J33" s="123"/>
      <c r="K33" s="123"/>
      <c r="L33" s="123"/>
    </row>
    <row r="34" spans="1:12" ht="13.5" customHeight="1" x14ac:dyDescent="0.25">
      <c r="A34" s="86"/>
      <c r="B34" s="86"/>
      <c r="C34" s="86"/>
      <c r="D34" s="86"/>
      <c r="E34" s="86"/>
      <c r="F34" s="86"/>
      <c r="G34" s="86"/>
      <c r="H34" s="95"/>
      <c r="I34" s="86"/>
      <c r="J34" s="123"/>
      <c r="K34" s="123"/>
      <c r="L34" s="123"/>
    </row>
    <row r="35" spans="1:12" ht="13.5" customHeight="1" x14ac:dyDescent="0.25">
      <c r="A35" s="180" t="s">
        <v>137</v>
      </c>
      <c r="B35" s="180"/>
      <c r="C35" s="180"/>
      <c r="D35" s="180"/>
      <c r="E35" s="180"/>
      <c r="F35" s="180"/>
      <c r="G35" s="180"/>
      <c r="H35" s="180"/>
      <c r="I35" s="180"/>
      <c r="J35" s="123"/>
      <c r="K35" s="123"/>
      <c r="L35" s="123"/>
    </row>
    <row r="36" spans="1:12" ht="13.5" customHeight="1" x14ac:dyDescent="0.25">
      <c r="A36" s="86"/>
      <c r="B36" s="86"/>
      <c r="C36" s="86"/>
      <c r="D36" s="86"/>
      <c r="E36" s="86"/>
      <c r="F36" s="86"/>
      <c r="G36" s="86"/>
      <c r="H36" s="95"/>
      <c r="I36" s="86"/>
      <c r="J36" s="123"/>
      <c r="K36" s="123"/>
      <c r="L36" s="123"/>
    </row>
    <row r="37" spans="1:12" ht="22.5" customHeight="1" x14ac:dyDescent="0.25">
      <c r="A37" s="178" t="s">
        <v>153</v>
      </c>
      <c r="B37" s="178"/>
      <c r="C37" s="178"/>
      <c r="D37" s="178"/>
      <c r="E37" s="178"/>
      <c r="F37" s="178"/>
      <c r="G37" s="178"/>
      <c r="H37" s="178"/>
      <c r="I37" s="178"/>
      <c r="J37" s="124"/>
      <c r="K37" s="124"/>
      <c r="L37" s="124"/>
    </row>
    <row r="38" spans="1:12" ht="13.5" customHeight="1" x14ac:dyDescent="0.25">
      <c r="A38" s="86"/>
      <c r="B38" s="86"/>
      <c r="C38" s="86"/>
      <c r="D38" s="86"/>
      <c r="E38" s="86"/>
      <c r="F38" s="86"/>
      <c r="G38" s="86"/>
      <c r="H38" s="95"/>
      <c r="I38" s="86"/>
      <c r="J38" s="123"/>
      <c r="K38" s="123"/>
      <c r="L38" s="123"/>
    </row>
    <row r="39" spans="1:12" ht="27" customHeight="1" x14ac:dyDescent="0.25">
      <c r="A39" s="178" t="s">
        <v>154</v>
      </c>
      <c r="B39" s="178"/>
      <c r="C39" s="178"/>
      <c r="D39" s="178"/>
      <c r="E39" s="178"/>
      <c r="F39" s="178"/>
      <c r="G39" s="178"/>
      <c r="H39" s="178"/>
      <c r="I39" s="178"/>
      <c r="J39" s="124"/>
      <c r="K39" s="124"/>
      <c r="L39" s="124"/>
    </row>
    <row r="40" spans="1:12" x14ac:dyDescent="0.25">
      <c r="A40" s="85"/>
      <c r="B40" s="85"/>
      <c r="C40" s="85"/>
      <c r="D40" s="85"/>
      <c r="E40" s="85"/>
      <c r="F40" s="85"/>
      <c r="G40" s="85"/>
      <c r="H40" s="96"/>
      <c r="I40" s="85"/>
      <c r="J40" s="124"/>
      <c r="K40" s="124"/>
      <c r="L40" s="124"/>
    </row>
    <row r="41" spans="1:12" ht="24.75" customHeight="1" x14ac:dyDescent="0.25">
      <c r="A41" s="178" t="s">
        <v>155</v>
      </c>
      <c r="B41" s="178"/>
      <c r="C41" s="178"/>
      <c r="D41" s="178"/>
      <c r="E41" s="178"/>
      <c r="F41" s="178"/>
      <c r="G41" s="178"/>
      <c r="H41" s="178"/>
      <c r="I41" s="178"/>
      <c r="J41" s="124"/>
      <c r="K41" s="124"/>
      <c r="L41" s="124"/>
    </row>
    <row r="42" spans="1:12" x14ac:dyDescent="0.25">
      <c r="A42" s="85"/>
      <c r="B42" s="85"/>
      <c r="C42" s="85"/>
      <c r="D42" s="85"/>
      <c r="E42" s="85"/>
      <c r="F42" s="85"/>
      <c r="G42" s="85"/>
      <c r="H42" s="96"/>
      <c r="I42" s="85"/>
      <c r="J42" s="124"/>
      <c r="K42" s="124"/>
      <c r="L42" s="124"/>
    </row>
    <row r="43" spans="1:12" ht="39" customHeight="1" x14ac:dyDescent="0.25">
      <c r="A43" s="178" t="s">
        <v>122</v>
      </c>
      <c r="B43" s="178"/>
      <c r="C43" s="178"/>
      <c r="D43" s="178"/>
      <c r="E43" s="178"/>
      <c r="F43" s="178"/>
      <c r="G43" s="178"/>
      <c r="H43" s="178"/>
      <c r="I43" s="178"/>
      <c r="J43" s="124"/>
      <c r="K43" s="124"/>
      <c r="L43" s="124"/>
    </row>
    <row r="44" spans="1:12" ht="13.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3.5" customHeight="1" x14ac:dyDescent="0.25">
      <c r="D45" s="84" t="s">
        <v>269</v>
      </c>
      <c r="I45" s="84"/>
      <c r="J45" s="127"/>
      <c r="K45" s="127"/>
      <c r="L45" s="127"/>
    </row>
    <row r="46" spans="1:12" ht="13.5" customHeight="1" x14ac:dyDescent="0.25">
      <c r="D46" s="94"/>
      <c r="I46" s="94"/>
      <c r="J46" s="127"/>
      <c r="K46" s="127"/>
      <c r="L46" s="127"/>
    </row>
    <row r="47" spans="1:12" ht="13.5" customHeight="1" x14ac:dyDescent="0.25">
      <c r="A47" s="84"/>
      <c r="B47" s="84"/>
      <c r="D47" s="14"/>
    </row>
    <row r="48" spans="1:12" ht="13.5" customHeight="1" x14ac:dyDescent="0.25">
      <c r="D48" s="84" t="s">
        <v>123</v>
      </c>
      <c r="E48" s="15"/>
      <c r="F48" s="15"/>
      <c r="G48" s="15"/>
      <c r="H48" s="15"/>
    </row>
    <row r="49" spans="4:8" ht="13.5" customHeight="1" x14ac:dyDescent="0.25">
      <c r="D49" s="15" t="s">
        <v>120</v>
      </c>
      <c r="E49" s="16"/>
      <c r="F49" s="16"/>
      <c r="G49" s="16"/>
      <c r="H49" s="16"/>
    </row>
    <row r="50" spans="4:8" ht="13.5" customHeight="1" x14ac:dyDescent="0.25">
      <c r="D50" s="16" t="s">
        <v>124</v>
      </c>
      <c r="E50" s="16"/>
      <c r="F50" s="16"/>
      <c r="G50" s="16"/>
      <c r="H50" s="16"/>
    </row>
    <row r="51" spans="4:8" ht="13.5" customHeight="1" x14ac:dyDescent="0.25">
      <c r="D51" s="16" t="s">
        <v>125</v>
      </c>
      <c r="E51" s="15"/>
      <c r="F51" s="15"/>
      <c r="G51" s="15"/>
      <c r="H51" s="15"/>
    </row>
    <row r="52" spans="4:8" ht="13.5" customHeight="1" x14ac:dyDescent="0.25">
      <c r="D52" s="15" t="s">
        <v>121</v>
      </c>
    </row>
    <row r="53" spans="4:8" ht="13.5" customHeight="1" x14ac:dyDescent="0.25"/>
    <row r="54" spans="4:8" ht="13.5" customHeight="1" x14ac:dyDescent="0.25"/>
    <row r="55" spans="4:8" ht="13.5" customHeight="1" x14ac:dyDescent="0.25"/>
  </sheetData>
  <mergeCells count="30">
    <mergeCell ref="A28:F28"/>
    <mergeCell ref="A29:I29"/>
    <mergeCell ref="A39:I39"/>
    <mergeCell ref="A41:I41"/>
    <mergeCell ref="A43:I43"/>
    <mergeCell ref="A37:I37"/>
    <mergeCell ref="A31:I31"/>
    <mergeCell ref="A32:I32"/>
    <mergeCell ref="A33:I33"/>
    <mergeCell ref="A35:I35"/>
    <mergeCell ref="A26:I26"/>
    <mergeCell ref="A19:I19"/>
    <mergeCell ref="B24:C24"/>
    <mergeCell ref="A18:I18"/>
    <mergeCell ref="B21:C21"/>
    <mergeCell ref="B22:C22"/>
    <mergeCell ref="B23:C23"/>
    <mergeCell ref="B20:C20"/>
    <mergeCell ref="A25:H25"/>
    <mergeCell ref="A1:I1"/>
    <mergeCell ref="A2:I2"/>
    <mergeCell ref="A4:I4"/>
    <mergeCell ref="A5:I5"/>
    <mergeCell ref="A6:I6"/>
    <mergeCell ref="A3:I3"/>
    <mergeCell ref="J19:L19"/>
    <mergeCell ref="A7:I7"/>
    <mergeCell ref="A8:I8"/>
    <mergeCell ref="A9:I9"/>
    <mergeCell ref="A17:I17"/>
  </mergeCells>
  <hyperlinks>
    <hyperlink ref="C13" r:id="rId1" display="criartservicos@criart-ce.com.br "/>
  </hyperlinks>
  <pageMargins left="0.70866141732283472" right="0.23622047244094491" top="0.6692913385826772" bottom="0.59055118110236227" header="0.11811023622047245" footer="0.11811023622047245"/>
  <pageSetup paperSize="9" scale="75" orientation="portrait" r:id="rId2"/>
  <headerFooter alignWithMargins="0">
    <oddHeader>&amp;L&amp;G</oddHeader>
    <oddFooter>&amp;L&amp;G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40"/>
  <sheetViews>
    <sheetView view="pageBreakPreview" topLeftCell="A106" zoomScaleNormal="100" zoomScaleSheetLayoutView="100" workbookViewId="0">
      <selection activeCell="B104" sqref="B104:H104"/>
    </sheetView>
  </sheetViews>
  <sheetFormatPr defaultRowHeight="15" x14ac:dyDescent="0.25"/>
  <cols>
    <col min="1" max="1" width="5.5703125" style="10" customWidth="1"/>
    <col min="2" max="3" width="19.42578125" style="10" customWidth="1"/>
    <col min="4" max="4" width="16.42578125" style="10" customWidth="1"/>
    <col min="5" max="5" width="12.42578125" style="10" customWidth="1"/>
    <col min="6" max="6" width="9.140625" style="10" customWidth="1"/>
    <col min="7" max="7" width="7.5703125" style="10" customWidth="1"/>
    <col min="8" max="8" width="12" style="10" customWidth="1"/>
    <col min="9" max="9" width="20.7109375" style="10" customWidth="1"/>
    <col min="10" max="10" width="10.28515625" style="10" customWidth="1"/>
    <col min="11" max="11" width="12.5703125" style="10" customWidth="1"/>
    <col min="12" max="12" width="10.28515625" style="10" customWidth="1"/>
    <col min="13" max="1024" width="8.7109375" style="10" customWidth="1"/>
    <col min="1025" max="16384" width="9.140625" style="10"/>
  </cols>
  <sheetData>
    <row r="1" spans="1:9" ht="15.75" x14ac:dyDescent="0.25">
      <c r="A1" s="162" t="s">
        <v>160</v>
      </c>
      <c r="B1" s="162"/>
      <c r="C1" s="162"/>
      <c r="D1" s="162"/>
      <c r="E1" s="162"/>
      <c r="F1" s="162"/>
      <c r="G1" s="162"/>
      <c r="H1" s="162"/>
      <c r="I1" s="162"/>
    </row>
    <row r="2" spans="1:9" ht="15.75" x14ac:dyDescent="0.25">
      <c r="A2" s="162" t="s">
        <v>114</v>
      </c>
      <c r="B2" s="162"/>
      <c r="C2" s="162"/>
      <c r="D2" s="162"/>
      <c r="E2" s="162"/>
      <c r="F2" s="162"/>
      <c r="G2" s="162"/>
      <c r="H2" s="162"/>
      <c r="I2" s="162"/>
    </row>
    <row r="3" spans="1:9" ht="15.75" x14ac:dyDescent="0.25">
      <c r="A3" s="162" t="s">
        <v>161</v>
      </c>
      <c r="B3" s="162"/>
      <c r="C3" s="162"/>
      <c r="D3" s="162"/>
      <c r="E3" s="162"/>
      <c r="F3" s="162"/>
      <c r="G3" s="162"/>
      <c r="H3" s="162"/>
      <c r="I3" s="162"/>
    </row>
    <row r="4" spans="1:9" ht="15.75" x14ac:dyDescent="0.25">
      <c r="A4" s="162" t="s">
        <v>162</v>
      </c>
      <c r="B4" s="162"/>
      <c r="C4" s="162"/>
      <c r="D4" s="162"/>
      <c r="E4" s="162"/>
      <c r="F4" s="162"/>
      <c r="G4" s="162"/>
      <c r="H4" s="162"/>
      <c r="I4" s="162"/>
    </row>
    <row r="5" spans="1:9" ht="15.75" x14ac:dyDescent="0.25">
      <c r="A5" s="162" t="s">
        <v>163</v>
      </c>
      <c r="B5" s="162"/>
      <c r="C5" s="162"/>
      <c r="D5" s="162"/>
      <c r="E5" s="162"/>
      <c r="F5" s="162"/>
      <c r="G5" s="162"/>
      <c r="H5" s="162"/>
      <c r="I5" s="162"/>
    </row>
    <row r="6" spans="1:9" ht="15.75" x14ac:dyDescent="0.25">
      <c r="A6" s="186" t="s">
        <v>164</v>
      </c>
      <c r="B6" s="186"/>
      <c r="C6" s="186"/>
      <c r="D6" s="186"/>
      <c r="E6" s="186"/>
      <c r="F6" s="186"/>
      <c r="G6" s="186"/>
      <c r="H6" s="186"/>
      <c r="I6" s="186"/>
    </row>
    <row r="7" spans="1:9" x14ac:dyDescent="0.25">
      <c r="A7" s="181"/>
      <c r="B7" s="181"/>
      <c r="C7" s="181"/>
      <c r="D7" s="181"/>
      <c r="E7" s="181"/>
      <c r="F7" s="181"/>
      <c r="G7" s="181"/>
      <c r="H7" s="181"/>
      <c r="I7" s="181"/>
    </row>
    <row r="8" spans="1:9" ht="18.75" x14ac:dyDescent="0.25">
      <c r="A8" s="182" t="s">
        <v>0</v>
      </c>
      <c r="B8" s="182"/>
      <c r="C8" s="182"/>
      <c r="D8" s="182"/>
      <c r="E8" s="182"/>
      <c r="F8" s="182"/>
      <c r="G8" s="182"/>
      <c r="H8" s="182"/>
      <c r="I8" s="182"/>
    </row>
    <row r="9" spans="1:9" x14ac:dyDescent="0.25">
      <c r="A9" s="181"/>
      <c r="B9" s="181"/>
      <c r="C9" s="181"/>
      <c r="D9" s="181"/>
      <c r="E9" s="181"/>
      <c r="F9" s="181"/>
      <c r="G9" s="181"/>
      <c r="H9" s="181"/>
      <c r="I9" s="181"/>
    </row>
    <row r="10" spans="1:9" ht="13.5" customHeight="1" x14ac:dyDescent="0.25">
      <c r="A10" s="183" t="s">
        <v>167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 thickBot="1" x14ac:dyDescent="0.3">
      <c r="A11" s="184" t="s">
        <v>0</v>
      </c>
      <c r="B11" s="184"/>
      <c r="C11" s="184"/>
      <c r="D11" s="184"/>
      <c r="E11" s="184"/>
      <c r="F11" s="184"/>
      <c r="G11" s="184"/>
      <c r="H11" s="184"/>
      <c r="I11" s="184"/>
    </row>
    <row r="12" spans="1:9" ht="13.5" customHeight="1" x14ac:dyDescent="0.25">
      <c r="A12" s="185" t="s">
        <v>1</v>
      </c>
      <c r="B12" s="185"/>
      <c r="C12" s="185"/>
      <c r="D12" s="185"/>
      <c r="E12" s="185"/>
      <c r="F12" s="185"/>
      <c r="G12" s="185"/>
      <c r="H12" s="185"/>
      <c r="I12" s="185"/>
    </row>
    <row r="13" spans="1:9" ht="13.5" customHeight="1" x14ac:dyDescent="0.25">
      <c r="A13" s="102" t="s">
        <v>2</v>
      </c>
      <c r="B13" s="187" t="s">
        <v>3</v>
      </c>
      <c r="C13" s="187"/>
      <c r="D13" s="187"/>
      <c r="E13" s="191">
        <v>43650</v>
      </c>
      <c r="F13" s="192"/>
      <c r="G13" s="192"/>
      <c r="H13" s="192"/>
      <c r="I13" s="192"/>
    </row>
    <row r="14" spans="1:9" ht="13.5" customHeight="1" x14ac:dyDescent="0.25">
      <c r="A14" s="102" t="s">
        <v>4</v>
      </c>
      <c r="B14" s="193" t="s">
        <v>5</v>
      </c>
      <c r="C14" s="193"/>
      <c r="D14" s="193"/>
      <c r="E14" s="194" t="s">
        <v>229</v>
      </c>
      <c r="F14" s="194"/>
      <c r="G14" s="194"/>
      <c r="H14" s="194"/>
      <c r="I14" s="194"/>
    </row>
    <row r="15" spans="1:9" ht="13.5" customHeight="1" x14ac:dyDescent="0.25">
      <c r="A15" s="102" t="s">
        <v>6</v>
      </c>
      <c r="B15" s="193" t="s">
        <v>7</v>
      </c>
      <c r="C15" s="193"/>
      <c r="D15" s="193"/>
      <c r="E15" s="195" t="s">
        <v>170</v>
      </c>
      <c r="F15" s="195"/>
      <c r="G15" s="195"/>
      <c r="H15" s="195"/>
      <c r="I15" s="195"/>
    </row>
    <row r="16" spans="1:9" ht="13.5" customHeight="1" x14ac:dyDescent="0.25">
      <c r="A16" s="102" t="s">
        <v>8</v>
      </c>
      <c r="B16" s="187" t="s">
        <v>9</v>
      </c>
      <c r="C16" s="187"/>
      <c r="D16" s="187"/>
      <c r="E16" s="188" t="s">
        <v>111</v>
      </c>
      <c r="F16" s="188"/>
      <c r="G16" s="188"/>
      <c r="H16" s="188"/>
      <c r="I16" s="188"/>
    </row>
    <row r="17" spans="1:14" x14ac:dyDescent="0.25">
      <c r="A17" s="181"/>
      <c r="B17" s="181"/>
      <c r="C17" s="181"/>
      <c r="D17" s="181"/>
      <c r="E17" s="181"/>
      <c r="F17" s="181"/>
      <c r="G17" s="181"/>
      <c r="H17" s="181"/>
      <c r="I17" s="181"/>
    </row>
    <row r="18" spans="1:14" ht="26.25" customHeight="1" x14ac:dyDescent="0.25">
      <c r="A18" s="189" t="s">
        <v>10</v>
      </c>
      <c r="B18" s="189"/>
      <c r="C18" s="189"/>
      <c r="D18" s="189"/>
      <c r="E18" s="189"/>
      <c r="F18" s="189" t="s">
        <v>11</v>
      </c>
      <c r="G18" s="189"/>
      <c r="H18" s="190" t="s">
        <v>159</v>
      </c>
      <c r="I18" s="190"/>
      <c r="N18" s="17"/>
    </row>
    <row r="19" spans="1:14" x14ac:dyDescent="0.25">
      <c r="A19" s="188" t="s">
        <v>112</v>
      </c>
      <c r="B19" s="188"/>
      <c r="C19" s="188"/>
      <c r="D19" s="188"/>
      <c r="E19" s="188"/>
      <c r="F19" s="188" t="s">
        <v>12</v>
      </c>
      <c r="G19" s="188"/>
      <c r="H19" s="201">
        <f>PROPOSTA!E21</f>
        <v>0</v>
      </c>
      <c r="I19" s="201"/>
    </row>
    <row r="20" spans="1:14" x14ac:dyDescent="0.25">
      <c r="A20" s="190" t="s">
        <v>106</v>
      </c>
      <c r="B20" s="190"/>
      <c r="C20" s="190"/>
      <c r="D20" s="190"/>
      <c r="E20" s="190"/>
      <c r="F20" s="190"/>
      <c r="G20" s="190"/>
      <c r="H20" s="190"/>
      <c r="I20" s="190"/>
    </row>
    <row r="21" spans="1:14" x14ac:dyDescent="0.25">
      <c r="A21" s="102">
        <v>1</v>
      </c>
      <c r="B21" s="187" t="s">
        <v>13</v>
      </c>
      <c r="C21" s="187"/>
      <c r="D21" s="187"/>
      <c r="E21" s="187"/>
      <c r="F21" s="187"/>
      <c r="G21" s="187"/>
      <c r="H21" s="188" t="str">
        <f>A19</f>
        <v>Apoio Administrativo</v>
      </c>
      <c r="I21" s="188"/>
    </row>
    <row r="22" spans="1:14" x14ac:dyDescent="0.25">
      <c r="A22" s="102">
        <v>2</v>
      </c>
      <c r="B22" s="196" t="s">
        <v>14</v>
      </c>
      <c r="C22" s="196"/>
      <c r="D22" s="196"/>
      <c r="E22" s="196"/>
      <c r="F22" s="196"/>
      <c r="G22" s="196"/>
      <c r="H22" s="197">
        <v>1030.68</v>
      </c>
      <c r="I22" s="197"/>
    </row>
    <row r="23" spans="1:14" x14ac:dyDescent="0.25">
      <c r="A23" s="102">
        <v>3</v>
      </c>
      <c r="B23" s="187" t="s">
        <v>15</v>
      </c>
      <c r="C23" s="187"/>
      <c r="D23" s="187"/>
      <c r="E23" s="187"/>
      <c r="F23" s="187"/>
      <c r="G23" s="187"/>
      <c r="H23" s="198" t="str">
        <f>A10</f>
        <v>COZINHEIRO - CBO 5132-05</v>
      </c>
      <c r="I23" s="198"/>
      <c r="M23" s="18"/>
    </row>
    <row r="24" spans="1:14" x14ac:dyDescent="0.25">
      <c r="A24" s="102">
        <v>4</v>
      </c>
      <c r="B24" s="196" t="s">
        <v>16</v>
      </c>
      <c r="C24" s="196"/>
      <c r="D24" s="196"/>
      <c r="E24" s="196"/>
      <c r="F24" s="196"/>
      <c r="G24" s="196"/>
      <c r="H24" s="199">
        <v>43101</v>
      </c>
      <c r="I24" s="200"/>
    </row>
    <row r="25" spans="1:14" x14ac:dyDescent="0.25">
      <c r="A25" s="206"/>
      <c r="B25" s="206"/>
      <c r="C25" s="206"/>
      <c r="D25" s="206"/>
      <c r="E25" s="206"/>
      <c r="F25" s="206"/>
      <c r="G25" s="206"/>
      <c r="H25" s="206"/>
      <c r="I25" s="206"/>
    </row>
    <row r="26" spans="1:14" ht="13.5" customHeight="1" x14ac:dyDescent="0.25">
      <c r="A26" s="207" t="s">
        <v>17</v>
      </c>
      <c r="B26" s="207"/>
      <c r="C26" s="207"/>
      <c r="D26" s="207"/>
      <c r="E26" s="207"/>
      <c r="F26" s="207"/>
      <c r="G26" s="207"/>
      <c r="H26" s="207"/>
      <c r="I26" s="207"/>
    </row>
    <row r="27" spans="1:14" ht="13.5" customHeight="1" x14ac:dyDescent="0.25">
      <c r="A27" s="100">
        <v>1</v>
      </c>
      <c r="B27" s="189" t="s">
        <v>18</v>
      </c>
      <c r="C27" s="189"/>
      <c r="D27" s="189"/>
      <c r="E27" s="189"/>
      <c r="F27" s="189"/>
      <c r="G27" s="189" t="s">
        <v>19</v>
      </c>
      <c r="H27" s="189"/>
      <c r="I27" s="100" t="s">
        <v>20</v>
      </c>
    </row>
    <row r="28" spans="1:14" ht="13.5" customHeight="1" x14ac:dyDescent="0.25">
      <c r="A28" s="102" t="s">
        <v>2</v>
      </c>
      <c r="B28" s="202" t="s">
        <v>21</v>
      </c>
      <c r="C28" s="202"/>
      <c r="D28" s="202"/>
      <c r="E28" s="202"/>
      <c r="F28" s="202"/>
      <c r="G28" s="203">
        <v>1</v>
      </c>
      <c r="H28" s="203"/>
      <c r="I28" s="19">
        <f>H22</f>
        <v>1030.68</v>
      </c>
    </row>
    <row r="29" spans="1:14" ht="13.5" customHeight="1" x14ac:dyDescent="0.25">
      <c r="A29" s="102" t="s">
        <v>4</v>
      </c>
      <c r="B29" s="202" t="s">
        <v>22</v>
      </c>
      <c r="C29" s="202"/>
      <c r="D29" s="202"/>
      <c r="E29" s="202"/>
      <c r="F29" s="202"/>
      <c r="G29" s="203">
        <v>0</v>
      </c>
      <c r="H29" s="203"/>
      <c r="I29" s="20">
        <v>0</v>
      </c>
    </row>
    <row r="30" spans="1:14" s="42" customFormat="1" ht="13.5" customHeight="1" x14ac:dyDescent="0.25">
      <c r="A30" s="105" t="s">
        <v>6</v>
      </c>
      <c r="B30" s="204" t="s">
        <v>23</v>
      </c>
      <c r="C30" s="204"/>
      <c r="D30" s="204"/>
      <c r="E30" s="204"/>
      <c r="F30" s="204"/>
      <c r="G30" s="205">
        <v>0.2</v>
      </c>
      <c r="H30" s="205"/>
      <c r="I30" s="41">
        <f>(998*G30)</f>
        <v>199.60000000000002</v>
      </c>
    </row>
    <row r="31" spans="1:14" ht="13.5" customHeight="1" x14ac:dyDescent="0.25">
      <c r="A31" s="102" t="s">
        <v>8</v>
      </c>
      <c r="B31" s="202" t="s">
        <v>24</v>
      </c>
      <c r="C31" s="202"/>
      <c r="D31" s="202"/>
      <c r="E31" s="202"/>
      <c r="F31" s="202"/>
      <c r="G31" s="203">
        <v>0</v>
      </c>
      <c r="H31" s="203"/>
      <c r="I31" s="19">
        <v>0</v>
      </c>
    </row>
    <row r="32" spans="1:14" ht="13.5" customHeight="1" x14ac:dyDescent="0.25">
      <c r="A32" s="102" t="s">
        <v>25</v>
      </c>
      <c r="B32" s="202" t="s">
        <v>26</v>
      </c>
      <c r="C32" s="202"/>
      <c r="D32" s="202"/>
      <c r="E32" s="202"/>
      <c r="F32" s="202"/>
      <c r="G32" s="203">
        <v>0</v>
      </c>
      <c r="H32" s="203"/>
      <c r="I32" s="19">
        <v>0</v>
      </c>
    </row>
    <row r="33" spans="1:10" ht="13.5" customHeight="1" x14ac:dyDescent="0.25">
      <c r="A33" s="102" t="s">
        <v>27</v>
      </c>
      <c r="B33" s="202" t="s">
        <v>28</v>
      </c>
      <c r="C33" s="202"/>
      <c r="D33" s="202"/>
      <c r="E33" s="202"/>
      <c r="F33" s="202"/>
      <c r="G33" s="203">
        <v>0</v>
      </c>
      <c r="H33" s="203"/>
      <c r="I33" s="19">
        <v>0</v>
      </c>
    </row>
    <row r="34" spans="1:10" ht="13.5" customHeight="1" x14ac:dyDescent="0.25">
      <c r="A34" s="102" t="s">
        <v>29</v>
      </c>
      <c r="B34" s="187" t="s">
        <v>30</v>
      </c>
      <c r="C34" s="187"/>
      <c r="D34" s="187"/>
      <c r="E34" s="187"/>
      <c r="F34" s="187"/>
      <c r="G34" s="203">
        <v>0</v>
      </c>
      <c r="H34" s="203"/>
      <c r="I34" s="19">
        <v>0</v>
      </c>
    </row>
    <row r="35" spans="1:10" ht="13.5" customHeight="1" x14ac:dyDescent="0.25">
      <c r="A35" s="189" t="s">
        <v>31</v>
      </c>
      <c r="B35" s="189"/>
      <c r="C35" s="189"/>
      <c r="D35" s="189"/>
      <c r="E35" s="189"/>
      <c r="F35" s="189"/>
      <c r="G35" s="189"/>
      <c r="H35" s="189"/>
      <c r="I35" s="21">
        <f>SUM(I28:I34)</f>
        <v>1230.2800000000002</v>
      </c>
    </row>
    <row r="36" spans="1:10" x14ac:dyDescent="0.25">
      <c r="A36" s="208"/>
      <c r="B36" s="208"/>
      <c r="C36" s="208"/>
      <c r="D36" s="208"/>
      <c r="E36" s="208"/>
      <c r="F36" s="208"/>
      <c r="G36" s="208"/>
      <c r="H36" s="208"/>
      <c r="I36" s="208"/>
    </row>
    <row r="37" spans="1:10" ht="13.5" customHeight="1" x14ac:dyDescent="0.25">
      <c r="A37" s="207" t="s">
        <v>109</v>
      </c>
      <c r="B37" s="207"/>
      <c r="C37" s="207"/>
      <c r="D37" s="207"/>
      <c r="E37" s="207"/>
      <c r="F37" s="207"/>
      <c r="G37" s="207"/>
      <c r="H37" s="207"/>
      <c r="I37" s="207"/>
    </row>
    <row r="38" spans="1:10" ht="13.5" customHeight="1" x14ac:dyDescent="0.25">
      <c r="A38" s="100" t="s">
        <v>32</v>
      </c>
      <c r="B38" s="209" t="s">
        <v>33</v>
      </c>
      <c r="C38" s="209"/>
      <c r="D38" s="209"/>
      <c r="E38" s="209"/>
      <c r="F38" s="209"/>
      <c r="G38" s="209"/>
      <c r="H38" s="100" t="s">
        <v>19</v>
      </c>
      <c r="I38" s="100" t="s">
        <v>20</v>
      </c>
    </row>
    <row r="39" spans="1:10" ht="13.5" customHeight="1" x14ac:dyDescent="0.25">
      <c r="A39" s="102" t="s">
        <v>2</v>
      </c>
      <c r="B39" s="210" t="s">
        <v>230</v>
      </c>
      <c r="C39" s="210"/>
      <c r="D39" s="210"/>
      <c r="E39" s="210"/>
      <c r="F39" s="210"/>
      <c r="G39" s="210"/>
      <c r="H39" s="22">
        <v>8.3299999999999999E-2</v>
      </c>
      <c r="I39" s="19">
        <f>$I$35*H39</f>
        <v>102.48232400000002</v>
      </c>
    </row>
    <row r="40" spans="1:10" ht="13.5" customHeight="1" x14ac:dyDescent="0.25">
      <c r="A40" s="102" t="s">
        <v>4</v>
      </c>
      <c r="B40" s="210" t="s">
        <v>231</v>
      </c>
      <c r="C40" s="210"/>
      <c r="D40" s="210"/>
      <c r="E40" s="210"/>
      <c r="F40" s="210"/>
      <c r="G40" s="210"/>
      <c r="H40" s="22">
        <v>0.1111</v>
      </c>
      <c r="I40" s="19">
        <f>$I$35*H40</f>
        <v>136.68410800000004</v>
      </c>
    </row>
    <row r="41" spans="1:10" ht="13.5" customHeight="1" x14ac:dyDescent="0.25">
      <c r="A41" s="23"/>
      <c r="B41" s="189" t="s">
        <v>34</v>
      </c>
      <c r="C41" s="189"/>
      <c r="D41" s="189"/>
      <c r="E41" s="189"/>
      <c r="F41" s="189"/>
      <c r="G41" s="189"/>
      <c r="H41" s="24">
        <f>SUM(H39:H40)</f>
        <v>0.19440000000000002</v>
      </c>
      <c r="I41" s="25">
        <f>SUM(I39:I40)</f>
        <v>239.16643200000004</v>
      </c>
      <c r="J41" s="75">
        <f>H52*H41</f>
        <v>6.7651200000000009E-2</v>
      </c>
    </row>
    <row r="42" spans="1:10" ht="9.75" customHeight="1" x14ac:dyDescent="0.25">
      <c r="A42" s="103"/>
      <c r="B42" s="103"/>
      <c r="C42" s="103"/>
      <c r="D42" s="103"/>
      <c r="E42" s="103"/>
      <c r="F42" s="103"/>
      <c r="G42" s="103"/>
      <c r="H42" s="103"/>
      <c r="I42" s="26"/>
    </row>
    <row r="43" spans="1:10" ht="13.5" customHeight="1" x14ac:dyDescent="0.25">
      <c r="A43" s="100" t="s">
        <v>35</v>
      </c>
      <c r="B43" s="209" t="s">
        <v>36</v>
      </c>
      <c r="C43" s="209"/>
      <c r="D43" s="209"/>
      <c r="E43" s="209"/>
      <c r="F43" s="209"/>
      <c r="G43" s="209"/>
      <c r="H43" s="100" t="s">
        <v>19</v>
      </c>
      <c r="I43" s="100" t="s">
        <v>20</v>
      </c>
    </row>
    <row r="44" spans="1:10" ht="13.5" customHeight="1" x14ac:dyDescent="0.25">
      <c r="A44" s="102" t="s">
        <v>2</v>
      </c>
      <c r="B44" s="210" t="s">
        <v>232</v>
      </c>
      <c r="C44" s="210"/>
      <c r="D44" s="210"/>
      <c r="E44" s="210"/>
      <c r="F44" s="210"/>
      <c r="G44" s="210"/>
      <c r="H44" s="27">
        <v>0.2</v>
      </c>
      <c r="I44" s="19">
        <f>SUM($I$35,$I$41)*H44</f>
        <v>293.88928640000006</v>
      </c>
    </row>
    <row r="45" spans="1:10" ht="13.5" customHeight="1" x14ac:dyDescent="0.25">
      <c r="A45" s="102" t="s">
        <v>4</v>
      </c>
      <c r="B45" s="210" t="s">
        <v>233</v>
      </c>
      <c r="C45" s="210"/>
      <c r="D45" s="210"/>
      <c r="E45" s="210"/>
      <c r="F45" s="210"/>
      <c r="G45" s="210"/>
      <c r="H45" s="27">
        <v>2.5000000000000001E-2</v>
      </c>
      <c r="I45" s="19">
        <f t="shared" ref="I45:I51" si="0">SUM($I$35,$I$41)*H45</f>
        <v>36.736160800000007</v>
      </c>
    </row>
    <row r="46" spans="1:10" ht="13.5" customHeight="1" x14ac:dyDescent="0.25">
      <c r="A46" s="102" t="s">
        <v>6</v>
      </c>
      <c r="B46" s="210" t="s">
        <v>234</v>
      </c>
      <c r="C46" s="210"/>
      <c r="D46" s="210"/>
      <c r="E46" s="210"/>
      <c r="F46" s="210"/>
      <c r="G46" s="210"/>
      <c r="H46" s="28">
        <f>(2%*0.5)</f>
        <v>0.01</v>
      </c>
      <c r="I46" s="19">
        <f t="shared" si="0"/>
        <v>14.694464320000002</v>
      </c>
    </row>
    <row r="47" spans="1:10" ht="13.5" customHeight="1" x14ac:dyDescent="0.25">
      <c r="A47" s="102" t="s">
        <v>8</v>
      </c>
      <c r="B47" s="210" t="s">
        <v>235</v>
      </c>
      <c r="C47" s="210"/>
      <c r="D47" s="210"/>
      <c r="E47" s="210"/>
      <c r="F47" s="210"/>
      <c r="G47" s="210"/>
      <c r="H47" s="29">
        <v>1.4999999999999999E-2</v>
      </c>
      <c r="I47" s="19">
        <f t="shared" si="0"/>
        <v>22.041696480000002</v>
      </c>
    </row>
    <row r="48" spans="1:10" ht="13.5" customHeight="1" x14ac:dyDescent="0.25">
      <c r="A48" s="102" t="s">
        <v>25</v>
      </c>
      <c r="B48" s="210" t="s">
        <v>236</v>
      </c>
      <c r="C48" s="210"/>
      <c r="D48" s="210"/>
      <c r="E48" s="210"/>
      <c r="F48" s="210"/>
      <c r="G48" s="210"/>
      <c r="H48" s="29">
        <v>0.01</v>
      </c>
      <c r="I48" s="19">
        <f t="shared" si="0"/>
        <v>14.694464320000002</v>
      </c>
    </row>
    <row r="49" spans="1:9" ht="13.5" customHeight="1" x14ac:dyDescent="0.25">
      <c r="A49" s="102" t="s">
        <v>27</v>
      </c>
      <c r="B49" s="210" t="s">
        <v>237</v>
      </c>
      <c r="C49" s="210"/>
      <c r="D49" s="210"/>
      <c r="E49" s="210"/>
      <c r="F49" s="210"/>
      <c r="G49" s="210"/>
      <c r="H49" s="29">
        <v>6.0000000000000001E-3</v>
      </c>
      <c r="I49" s="19">
        <f t="shared" si="0"/>
        <v>8.8166785920000006</v>
      </c>
    </row>
    <row r="50" spans="1:9" ht="13.5" customHeight="1" x14ac:dyDescent="0.25">
      <c r="A50" s="102" t="s">
        <v>29</v>
      </c>
      <c r="B50" s="210" t="s">
        <v>238</v>
      </c>
      <c r="C50" s="210"/>
      <c r="D50" s="210"/>
      <c r="E50" s="210"/>
      <c r="F50" s="210"/>
      <c r="G50" s="210"/>
      <c r="H50" s="29">
        <v>2E-3</v>
      </c>
      <c r="I50" s="19">
        <f t="shared" si="0"/>
        <v>2.9388928640000005</v>
      </c>
    </row>
    <row r="51" spans="1:9" ht="13.5" customHeight="1" x14ac:dyDescent="0.25">
      <c r="A51" s="102" t="s">
        <v>37</v>
      </c>
      <c r="B51" s="210" t="s">
        <v>239</v>
      </c>
      <c r="C51" s="210"/>
      <c r="D51" s="210"/>
      <c r="E51" s="210"/>
      <c r="F51" s="210"/>
      <c r="G51" s="210"/>
      <c r="H51" s="29">
        <v>0.08</v>
      </c>
      <c r="I51" s="19">
        <f t="shared" si="0"/>
        <v>117.55571456000001</v>
      </c>
    </row>
    <row r="52" spans="1:9" ht="13.5" customHeight="1" x14ac:dyDescent="0.25">
      <c r="A52" s="211" t="s">
        <v>38</v>
      </c>
      <c r="B52" s="212"/>
      <c r="C52" s="212"/>
      <c r="D52" s="212"/>
      <c r="E52" s="212"/>
      <c r="F52" s="212"/>
      <c r="G52" s="213"/>
      <c r="H52" s="24">
        <f>SUM(H44:H51)</f>
        <v>0.34800000000000003</v>
      </c>
      <c r="I52" s="30">
        <f>SUM(I44:I51)</f>
        <v>511.36735833600011</v>
      </c>
    </row>
    <row r="53" spans="1:9" ht="10.5" customHeight="1" x14ac:dyDescent="0.25">
      <c r="A53" s="103"/>
      <c r="B53" s="103"/>
      <c r="C53" s="103"/>
      <c r="D53" s="103"/>
      <c r="E53" s="103"/>
      <c r="F53" s="103"/>
      <c r="G53" s="103"/>
      <c r="H53" s="103"/>
      <c r="I53" s="31"/>
    </row>
    <row r="54" spans="1:9" ht="13.5" customHeight="1" x14ac:dyDescent="0.25">
      <c r="A54" s="100" t="s">
        <v>39</v>
      </c>
      <c r="B54" s="209" t="s">
        <v>40</v>
      </c>
      <c r="C54" s="209"/>
      <c r="D54" s="209"/>
      <c r="E54" s="209"/>
      <c r="F54" s="209"/>
      <c r="G54" s="209"/>
      <c r="H54" s="100" t="s">
        <v>41</v>
      </c>
      <c r="I54" s="100" t="s">
        <v>20</v>
      </c>
    </row>
    <row r="55" spans="1:9" s="42" customFormat="1" ht="13.5" customHeight="1" x14ac:dyDescent="0.25">
      <c r="A55" s="105" t="s">
        <v>2</v>
      </c>
      <c r="B55" s="216" t="s">
        <v>240</v>
      </c>
      <c r="C55" s="216"/>
      <c r="D55" s="216"/>
      <c r="E55" s="216"/>
      <c r="F55" s="216"/>
      <c r="G55" s="216"/>
      <c r="H55" s="112">
        <v>3.6</v>
      </c>
      <c r="I55" s="113">
        <f>(22*2*H55)-(I28*6%)</f>
        <v>96.559200000000004</v>
      </c>
    </row>
    <row r="56" spans="1:9" s="42" customFormat="1" ht="13.5" customHeight="1" x14ac:dyDescent="0.25">
      <c r="A56" s="105" t="s">
        <v>4</v>
      </c>
      <c r="B56" s="216" t="s">
        <v>241</v>
      </c>
      <c r="C56" s="216"/>
      <c r="D56" s="216"/>
      <c r="E56" s="216"/>
      <c r="F56" s="216"/>
      <c r="G56" s="216"/>
      <c r="H56" s="112">
        <v>305.58</v>
      </c>
      <c r="I56" s="41">
        <f>H56</f>
        <v>305.58</v>
      </c>
    </row>
    <row r="57" spans="1:9" s="42" customFormat="1" ht="13.5" customHeight="1" x14ac:dyDescent="0.25">
      <c r="A57" s="105" t="s">
        <v>6</v>
      </c>
      <c r="B57" s="216" t="s">
        <v>242</v>
      </c>
      <c r="C57" s="216"/>
      <c r="D57" s="216"/>
      <c r="E57" s="216"/>
      <c r="F57" s="216"/>
      <c r="G57" s="216"/>
      <c r="H57" s="112">
        <v>154.66</v>
      </c>
      <c r="I57" s="41">
        <f>(H57*40%)</f>
        <v>61.864000000000004</v>
      </c>
    </row>
    <row r="58" spans="1:9" s="42" customFormat="1" ht="13.5" customHeight="1" x14ac:dyDescent="0.25">
      <c r="A58" s="119" t="s">
        <v>8</v>
      </c>
      <c r="B58" s="217" t="s">
        <v>243</v>
      </c>
      <c r="C58" s="217"/>
      <c r="D58" s="217"/>
      <c r="E58" s="217"/>
      <c r="F58" s="217"/>
      <c r="G58" s="217"/>
      <c r="H58" s="112">
        <f>I28</f>
        <v>1030.68</v>
      </c>
      <c r="I58" s="113">
        <f>((H58*26)*0.002)/12</f>
        <v>4.4662800000000002</v>
      </c>
    </row>
    <row r="59" spans="1:9" s="42" customFormat="1" ht="13.5" customHeight="1" x14ac:dyDescent="0.25">
      <c r="A59" s="105" t="s">
        <v>25</v>
      </c>
      <c r="B59" s="216" t="s">
        <v>42</v>
      </c>
      <c r="C59" s="216"/>
      <c r="D59" s="216"/>
      <c r="E59" s="216"/>
      <c r="F59" s="216"/>
      <c r="G59" s="216"/>
      <c r="H59" s="112">
        <v>0</v>
      </c>
      <c r="I59" s="113">
        <f>((H59*2)*0.05)/12</f>
        <v>0</v>
      </c>
    </row>
    <row r="60" spans="1:9" ht="13.5" customHeight="1" x14ac:dyDescent="0.25">
      <c r="A60" s="102" t="s">
        <v>27</v>
      </c>
      <c r="B60" s="210" t="s">
        <v>138</v>
      </c>
      <c r="C60" s="210"/>
      <c r="D60" s="210"/>
      <c r="E60" s="210"/>
      <c r="F60" s="210"/>
      <c r="G60" s="210"/>
      <c r="H60" s="34">
        <v>0</v>
      </c>
      <c r="I60" s="19">
        <v>0</v>
      </c>
    </row>
    <row r="61" spans="1:9" ht="13.5" customHeight="1" x14ac:dyDescent="0.25">
      <c r="A61" s="102" t="s">
        <v>29</v>
      </c>
      <c r="B61" s="210" t="s">
        <v>43</v>
      </c>
      <c r="C61" s="210"/>
      <c r="D61" s="210"/>
      <c r="E61" s="210"/>
      <c r="F61" s="210"/>
      <c r="G61" s="210"/>
      <c r="H61" s="32">
        <v>0</v>
      </c>
      <c r="I61" s="19">
        <f>H61</f>
        <v>0</v>
      </c>
    </row>
    <row r="62" spans="1:9" s="38" customFormat="1" ht="13.5" customHeight="1" x14ac:dyDescent="0.25">
      <c r="A62" s="35" t="s">
        <v>37</v>
      </c>
      <c r="B62" s="214" t="s">
        <v>126</v>
      </c>
      <c r="C62" s="214"/>
      <c r="D62" s="214"/>
      <c r="E62" s="214"/>
      <c r="F62" s="214"/>
      <c r="G62" s="214"/>
      <c r="H62" s="36">
        <v>0</v>
      </c>
      <c r="I62" s="37">
        <v>0</v>
      </c>
    </row>
    <row r="63" spans="1:9" ht="13.5" customHeight="1" x14ac:dyDescent="0.25">
      <c r="A63" s="211" t="s">
        <v>44</v>
      </c>
      <c r="B63" s="212"/>
      <c r="C63" s="212"/>
      <c r="D63" s="212"/>
      <c r="E63" s="212"/>
      <c r="F63" s="212"/>
      <c r="G63" s="212"/>
      <c r="H63" s="213"/>
      <c r="I63" s="30">
        <f>TRUNC(SUM(I55:I62),2)</f>
        <v>468.46</v>
      </c>
    </row>
    <row r="64" spans="1:9" ht="12" customHeight="1" x14ac:dyDescent="0.25">
      <c r="A64" s="103"/>
      <c r="B64" s="103"/>
      <c r="C64" s="103"/>
      <c r="D64" s="103"/>
      <c r="E64" s="103"/>
      <c r="F64" s="103"/>
      <c r="G64" s="103"/>
      <c r="H64" s="103"/>
      <c r="I64" s="31"/>
    </row>
    <row r="65" spans="1:9" ht="13.5" customHeight="1" x14ac:dyDescent="0.25">
      <c r="A65" s="189" t="s">
        <v>45</v>
      </c>
      <c r="B65" s="189"/>
      <c r="C65" s="189"/>
      <c r="D65" s="189"/>
      <c r="E65" s="189"/>
      <c r="F65" s="189"/>
      <c r="G65" s="189"/>
      <c r="H65" s="189"/>
      <c r="I65" s="189"/>
    </row>
    <row r="66" spans="1:9" ht="13.5" customHeight="1" x14ac:dyDescent="0.25">
      <c r="A66" s="39" t="s">
        <v>32</v>
      </c>
      <c r="B66" s="215" t="s">
        <v>46</v>
      </c>
      <c r="C66" s="215"/>
      <c r="D66" s="215"/>
      <c r="E66" s="215"/>
      <c r="F66" s="215"/>
      <c r="G66" s="215"/>
      <c r="H66" s="215"/>
      <c r="I66" s="19">
        <f>I41</f>
        <v>239.16643200000004</v>
      </c>
    </row>
    <row r="67" spans="1:9" ht="13.5" customHeight="1" x14ac:dyDescent="0.25">
      <c r="A67" s="39" t="s">
        <v>35</v>
      </c>
      <c r="B67" s="210" t="s">
        <v>47</v>
      </c>
      <c r="C67" s="210"/>
      <c r="D67" s="210"/>
      <c r="E67" s="210"/>
      <c r="F67" s="210"/>
      <c r="G67" s="210"/>
      <c r="H67" s="210"/>
      <c r="I67" s="19">
        <f>I52</f>
        <v>511.36735833600011</v>
      </c>
    </row>
    <row r="68" spans="1:9" ht="13.5" customHeight="1" x14ac:dyDescent="0.25">
      <c r="A68" s="39" t="s">
        <v>39</v>
      </c>
      <c r="B68" s="210" t="s">
        <v>48</v>
      </c>
      <c r="C68" s="210"/>
      <c r="D68" s="210"/>
      <c r="E68" s="210"/>
      <c r="F68" s="210"/>
      <c r="G68" s="210"/>
      <c r="H68" s="210"/>
      <c r="I68" s="19">
        <f>I63</f>
        <v>468.46</v>
      </c>
    </row>
    <row r="69" spans="1:9" ht="13.5" customHeight="1" x14ac:dyDescent="0.25">
      <c r="A69" s="189" t="s">
        <v>49</v>
      </c>
      <c r="B69" s="189"/>
      <c r="C69" s="189"/>
      <c r="D69" s="189"/>
      <c r="E69" s="189"/>
      <c r="F69" s="189"/>
      <c r="G69" s="189"/>
      <c r="H69" s="189"/>
      <c r="I69" s="21">
        <f>SUM(I66:I68)</f>
        <v>1218.9937903360001</v>
      </c>
    </row>
    <row r="70" spans="1:9" x14ac:dyDescent="0.25">
      <c r="A70" s="103"/>
      <c r="B70" s="103"/>
      <c r="C70" s="103"/>
      <c r="D70" s="103"/>
      <c r="E70" s="103"/>
      <c r="F70" s="103"/>
      <c r="G70" s="103"/>
      <c r="H70" s="103"/>
      <c r="I70" s="31"/>
    </row>
    <row r="71" spans="1:9" ht="13.5" customHeight="1" x14ac:dyDescent="0.25">
      <c r="A71" s="207" t="s">
        <v>107</v>
      </c>
      <c r="B71" s="207"/>
      <c r="C71" s="207"/>
      <c r="D71" s="207"/>
      <c r="E71" s="207"/>
      <c r="F71" s="207"/>
      <c r="G71" s="207"/>
      <c r="H71" s="207"/>
      <c r="I71" s="207"/>
    </row>
    <row r="72" spans="1:9" ht="13.5" customHeight="1" x14ac:dyDescent="0.25">
      <c r="A72" s="100">
        <v>3</v>
      </c>
      <c r="B72" s="209" t="s">
        <v>50</v>
      </c>
      <c r="C72" s="209"/>
      <c r="D72" s="209"/>
      <c r="E72" s="209"/>
      <c r="F72" s="209"/>
      <c r="G72" s="209"/>
      <c r="H72" s="100" t="s">
        <v>19</v>
      </c>
      <c r="I72" s="100" t="s">
        <v>20</v>
      </c>
    </row>
    <row r="73" spans="1:9" s="42" customFormat="1" ht="13.5" customHeight="1" x14ac:dyDescent="0.25">
      <c r="A73" s="105" t="s">
        <v>2</v>
      </c>
      <c r="B73" s="216" t="s">
        <v>244</v>
      </c>
      <c r="C73" s="216"/>
      <c r="D73" s="216"/>
      <c r="E73" s="216"/>
      <c r="F73" s="216"/>
      <c r="G73" s="216"/>
      <c r="H73" s="80">
        <f>(1/12)*5%</f>
        <v>4.1666666666666666E-3</v>
      </c>
      <c r="I73" s="41">
        <f>$I$35*H73</f>
        <v>5.1261666666666672</v>
      </c>
    </row>
    <row r="74" spans="1:9" s="42" customFormat="1" ht="13.5" customHeight="1" x14ac:dyDescent="0.25">
      <c r="A74" s="105" t="s">
        <v>4</v>
      </c>
      <c r="B74" s="216" t="s">
        <v>245</v>
      </c>
      <c r="C74" s="216"/>
      <c r="D74" s="216"/>
      <c r="E74" s="216"/>
      <c r="F74" s="216"/>
      <c r="G74" s="216"/>
      <c r="H74" s="81">
        <f>H51*H73</f>
        <v>3.3333333333333332E-4</v>
      </c>
      <c r="I74" s="41">
        <f t="shared" ref="I74:I78" si="1">$I$35*H74</f>
        <v>0.41009333333333337</v>
      </c>
    </row>
    <row r="75" spans="1:9" s="42" customFormat="1" ht="13.5" customHeight="1" x14ac:dyDescent="0.25">
      <c r="A75" s="105" t="s">
        <v>6</v>
      </c>
      <c r="B75" s="216" t="s">
        <v>246</v>
      </c>
      <c r="C75" s="216"/>
      <c r="D75" s="216"/>
      <c r="E75" s="216"/>
      <c r="F75" s="216"/>
      <c r="G75" s="216"/>
      <c r="H75" s="81">
        <f>50%*H73</f>
        <v>2.0833333333333333E-3</v>
      </c>
      <c r="I75" s="41">
        <f t="shared" si="1"/>
        <v>2.5630833333333336</v>
      </c>
    </row>
    <row r="76" spans="1:9" s="42" customFormat="1" ht="13.5" customHeight="1" x14ac:dyDescent="0.25">
      <c r="A76" s="105" t="s">
        <v>8</v>
      </c>
      <c r="B76" s="216" t="s">
        <v>247</v>
      </c>
      <c r="C76" s="216"/>
      <c r="D76" s="216"/>
      <c r="E76" s="216"/>
      <c r="F76" s="216"/>
      <c r="G76" s="216"/>
      <c r="H76" s="82">
        <f>(7/30)/12</f>
        <v>1.9444444444444445E-2</v>
      </c>
      <c r="I76" s="41">
        <f t="shared" si="1"/>
        <v>23.922111111111114</v>
      </c>
    </row>
    <row r="77" spans="1:9" s="42" customFormat="1" ht="13.5" customHeight="1" x14ac:dyDescent="0.25">
      <c r="A77" s="105" t="s">
        <v>25</v>
      </c>
      <c r="B77" s="216" t="s">
        <v>248</v>
      </c>
      <c r="C77" s="216"/>
      <c r="D77" s="216"/>
      <c r="E77" s="216"/>
      <c r="F77" s="216"/>
      <c r="G77" s="216"/>
      <c r="H77" s="83">
        <f>H52*H76</f>
        <v>6.7666666666666674E-3</v>
      </c>
      <c r="I77" s="41">
        <f>$I$35*H77</f>
        <v>8.324894666666669</v>
      </c>
    </row>
    <row r="78" spans="1:9" s="42" customFormat="1" ht="13.5" customHeight="1" x14ac:dyDescent="0.25">
      <c r="A78" s="105" t="s">
        <v>27</v>
      </c>
      <c r="B78" s="216" t="s">
        <v>249</v>
      </c>
      <c r="C78" s="216"/>
      <c r="D78" s="216"/>
      <c r="E78" s="216"/>
      <c r="F78" s="216"/>
      <c r="G78" s="216"/>
      <c r="H78" s="80">
        <v>3.7999999999999999E-2</v>
      </c>
      <c r="I78" s="41">
        <f t="shared" si="1"/>
        <v>46.750640000000004</v>
      </c>
    </row>
    <row r="79" spans="1:9" ht="13.5" customHeight="1" x14ac:dyDescent="0.25">
      <c r="A79" s="211" t="s">
        <v>51</v>
      </c>
      <c r="B79" s="212"/>
      <c r="C79" s="212"/>
      <c r="D79" s="212"/>
      <c r="E79" s="212"/>
      <c r="F79" s="212"/>
      <c r="G79" s="213"/>
      <c r="H79" s="24">
        <f>SUM(H73:H78)</f>
        <v>7.0794444444444438E-2</v>
      </c>
      <c r="I79" s="21">
        <f>SUM(I73:I78)</f>
        <v>87.096989111111114</v>
      </c>
    </row>
    <row r="80" spans="1:9" x14ac:dyDescent="0.25">
      <c r="A80" s="103"/>
      <c r="B80" s="218"/>
      <c r="C80" s="218"/>
      <c r="D80" s="218"/>
      <c r="E80" s="218"/>
      <c r="F80" s="218"/>
      <c r="G80" s="218"/>
      <c r="H80" s="218"/>
      <c r="I80" s="104"/>
    </row>
    <row r="81" spans="1:12" ht="13.5" customHeight="1" x14ac:dyDescent="0.25">
      <c r="A81" s="207" t="s">
        <v>108</v>
      </c>
      <c r="B81" s="207"/>
      <c r="C81" s="207"/>
      <c r="D81" s="207"/>
      <c r="E81" s="207"/>
      <c r="F81" s="207"/>
      <c r="G81" s="207"/>
      <c r="H81" s="207"/>
      <c r="I81" s="207"/>
    </row>
    <row r="82" spans="1:12" ht="13.5" customHeight="1" x14ac:dyDescent="0.25">
      <c r="A82" s="100" t="s">
        <v>52</v>
      </c>
      <c r="B82" s="209" t="s">
        <v>53</v>
      </c>
      <c r="C82" s="209"/>
      <c r="D82" s="209"/>
      <c r="E82" s="209"/>
      <c r="F82" s="209"/>
      <c r="G82" s="209"/>
      <c r="H82" s="100" t="s">
        <v>19</v>
      </c>
      <c r="I82" s="100" t="s">
        <v>20</v>
      </c>
    </row>
    <row r="83" spans="1:12" ht="13.5" customHeight="1" x14ac:dyDescent="0.25">
      <c r="A83" s="102" t="s">
        <v>2</v>
      </c>
      <c r="B83" s="225" t="s">
        <v>250</v>
      </c>
      <c r="C83" s="225"/>
      <c r="D83" s="225"/>
      <c r="E83" s="225"/>
      <c r="F83" s="225"/>
      <c r="G83" s="225"/>
      <c r="H83" s="43">
        <v>0</v>
      </c>
      <c r="I83" s="19">
        <f>SUM($I$35,$I$69,$I$79)*H83</f>
        <v>0</v>
      </c>
    </row>
    <row r="84" spans="1:12" ht="13.5" customHeight="1" x14ac:dyDescent="0.25">
      <c r="A84" s="102" t="s">
        <v>4</v>
      </c>
      <c r="B84" s="187" t="s">
        <v>251</v>
      </c>
      <c r="C84" s="187"/>
      <c r="D84" s="187"/>
      <c r="E84" s="187"/>
      <c r="F84" s="187"/>
      <c r="G84" s="187"/>
      <c r="H84" s="43">
        <v>5.5599999999999998E-3</v>
      </c>
      <c r="I84" s="19">
        <f>SUM($I$35,$I$69,$I$79)*H84</f>
        <v>14.10222153372594</v>
      </c>
    </row>
    <row r="85" spans="1:12" s="42" customFormat="1" ht="13.5" customHeight="1" x14ac:dyDescent="0.25">
      <c r="A85" s="105" t="s">
        <v>6</v>
      </c>
      <c r="B85" s="219" t="s">
        <v>252</v>
      </c>
      <c r="C85" s="219"/>
      <c r="D85" s="219"/>
      <c r="E85" s="219"/>
      <c r="F85" s="219"/>
      <c r="G85" s="219"/>
      <c r="H85" s="40">
        <f>((5/30)/12)*0.02</f>
        <v>2.7777777777777778E-4</v>
      </c>
      <c r="I85" s="41">
        <f t="shared" ref="I85:I87" si="2">SUM($I$35,$I$69,$I$79)*H85</f>
        <v>0.70454743873530878</v>
      </c>
    </row>
    <row r="86" spans="1:12" s="42" customFormat="1" ht="13.5" customHeight="1" x14ac:dyDescent="0.25">
      <c r="A86" s="105" t="s">
        <v>8</v>
      </c>
      <c r="B86" s="219" t="s">
        <v>253</v>
      </c>
      <c r="C86" s="219"/>
      <c r="D86" s="219"/>
      <c r="E86" s="219"/>
      <c r="F86" s="219"/>
      <c r="G86" s="219"/>
      <c r="H86" s="40">
        <v>3.3300000000000001E-3</v>
      </c>
      <c r="I86" s="41">
        <f t="shared" si="2"/>
        <v>8.4461146955588813</v>
      </c>
    </row>
    <row r="87" spans="1:12" s="42" customFormat="1" ht="13.5" customHeight="1" x14ac:dyDescent="0.25">
      <c r="A87" s="105" t="s">
        <v>25</v>
      </c>
      <c r="B87" s="219" t="s">
        <v>254</v>
      </c>
      <c r="C87" s="219"/>
      <c r="D87" s="219"/>
      <c r="E87" s="219"/>
      <c r="F87" s="219"/>
      <c r="G87" s="219"/>
      <c r="H87" s="40">
        <v>1.1100000000000001E-3</v>
      </c>
      <c r="I87" s="41">
        <f t="shared" si="2"/>
        <v>2.8153715651862941</v>
      </c>
    </row>
    <row r="88" spans="1:12" ht="13.5" customHeight="1" x14ac:dyDescent="0.25">
      <c r="A88" s="102" t="s">
        <v>27</v>
      </c>
      <c r="B88" s="187" t="s">
        <v>255</v>
      </c>
      <c r="C88" s="187"/>
      <c r="D88" s="187"/>
      <c r="E88" s="187"/>
      <c r="F88" s="187"/>
      <c r="G88" s="187"/>
      <c r="H88" s="43">
        <v>4.7000000000000002E-3</v>
      </c>
      <c r="I88" s="41">
        <f>SUM($I$35,$I$69,$I$79)*H88</f>
        <v>11.920942663401425</v>
      </c>
    </row>
    <row r="89" spans="1:12" ht="13.5" customHeight="1" x14ac:dyDescent="0.25">
      <c r="A89" s="44"/>
      <c r="B89" s="209" t="s">
        <v>55</v>
      </c>
      <c r="C89" s="209"/>
      <c r="D89" s="209"/>
      <c r="E89" s="209"/>
      <c r="F89" s="209"/>
      <c r="G89" s="209"/>
      <c r="H89" s="45">
        <f>SUM(H83:H88)</f>
        <v>1.4977777777777777E-2</v>
      </c>
      <c r="I89" s="25">
        <f>SUM(I83:I88)</f>
        <v>37.989197896607848</v>
      </c>
      <c r="J89" s="75">
        <f>SUM(H41,J41,H52,H79,H89)</f>
        <v>0.69582342222222215</v>
      </c>
      <c r="K89" s="76">
        <f>I35*J89</f>
        <v>856.0576398915556</v>
      </c>
      <c r="L89" s="77">
        <f>SUM(I41,I52,I79,I98)</f>
        <v>875.61997734371914</v>
      </c>
    </row>
    <row r="90" spans="1:12" ht="5.25" customHeight="1" x14ac:dyDescent="0.25">
      <c r="A90" s="46"/>
      <c r="B90" s="220"/>
      <c r="C90" s="220"/>
      <c r="D90" s="220"/>
      <c r="E90" s="220"/>
      <c r="F90" s="220"/>
      <c r="G90" s="221"/>
      <c r="H90" s="221"/>
      <c r="I90" s="47"/>
    </row>
    <row r="91" spans="1:12" ht="13.5" customHeight="1" x14ac:dyDescent="0.25">
      <c r="A91" s="100" t="s">
        <v>56</v>
      </c>
      <c r="B91" s="222" t="s">
        <v>57</v>
      </c>
      <c r="C91" s="223"/>
      <c r="D91" s="223"/>
      <c r="E91" s="223"/>
      <c r="F91" s="223"/>
      <c r="G91" s="223"/>
      <c r="H91" s="224"/>
      <c r="I91" s="100" t="s">
        <v>20</v>
      </c>
    </row>
    <row r="92" spans="1:12" ht="13.5" customHeight="1" x14ac:dyDescent="0.25">
      <c r="A92" s="102" t="s">
        <v>2</v>
      </c>
      <c r="B92" s="226" t="s">
        <v>139</v>
      </c>
      <c r="C92" s="227"/>
      <c r="D92" s="227"/>
      <c r="E92" s="227"/>
      <c r="F92" s="227"/>
      <c r="G92" s="227"/>
      <c r="H92" s="228"/>
      <c r="I92" s="48">
        <v>0</v>
      </c>
    </row>
    <row r="93" spans="1:12" ht="13.5" customHeight="1" x14ac:dyDescent="0.25">
      <c r="A93" s="44"/>
      <c r="B93" s="211" t="s">
        <v>58</v>
      </c>
      <c r="C93" s="212"/>
      <c r="D93" s="212"/>
      <c r="E93" s="212"/>
      <c r="F93" s="212"/>
      <c r="G93" s="212"/>
      <c r="H93" s="213"/>
      <c r="I93" s="25">
        <f>SUM(I92)</f>
        <v>0</v>
      </c>
    </row>
    <row r="94" spans="1:12" x14ac:dyDescent="0.25">
      <c r="A94" s="46"/>
      <c r="B94" s="220"/>
      <c r="C94" s="220"/>
      <c r="D94" s="220"/>
      <c r="E94" s="220"/>
      <c r="F94" s="220"/>
      <c r="G94" s="221"/>
      <c r="H94" s="221"/>
      <c r="I94" s="47"/>
    </row>
    <row r="95" spans="1:12" ht="13.5" customHeight="1" x14ac:dyDescent="0.25">
      <c r="A95" s="190" t="s">
        <v>59</v>
      </c>
      <c r="B95" s="190"/>
      <c r="C95" s="190"/>
      <c r="D95" s="190"/>
      <c r="E95" s="190"/>
      <c r="F95" s="190"/>
      <c r="G95" s="190"/>
      <c r="H95" s="190"/>
      <c r="I95" s="190"/>
    </row>
    <row r="96" spans="1:12" ht="13.5" customHeight="1" x14ac:dyDescent="0.25">
      <c r="A96" s="39" t="s">
        <v>52</v>
      </c>
      <c r="B96" s="202" t="s">
        <v>54</v>
      </c>
      <c r="C96" s="202"/>
      <c r="D96" s="202"/>
      <c r="E96" s="202"/>
      <c r="F96" s="202"/>
      <c r="G96" s="202"/>
      <c r="H96" s="202"/>
      <c r="I96" s="19">
        <f>I89</f>
        <v>37.989197896607848</v>
      </c>
    </row>
    <row r="97" spans="1:11" ht="13.5" customHeight="1" x14ac:dyDescent="0.25">
      <c r="A97" s="39" t="s">
        <v>56</v>
      </c>
      <c r="B97" s="210" t="s">
        <v>60</v>
      </c>
      <c r="C97" s="210"/>
      <c r="D97" s="210"/>
      <c r="E97" s="210"/>
      <c r="F97" s="210"/>
      <c r="G97" s="210"/>
      <c r="H97" s="210"/>
      <c r="I97" s="19">
        <f>I93</f>
        <v>0</v>
      </c>
    </row>
    <row r="98" spans="1:11" ht="13.5" customHeight="1" x14ac:dyDescent="0.25">
      <c r="A98" s="189" t="s">
        <v>61</v>
      </c>
      <c r="B98" s="189"/>
      <c r="C98" s="189"/>
      <c r="D98" s="189"/>
      <c r="E98" s="189"/>
      <c r="F98" s="189"/>
      <c r="G98" s="189"/>
      <c r="H98" s="189"/>
      <c r="I98" s="21">
        <f>SUM(I96:I97)</f>
        <v>37.989197896607848</v>
      </c>
    </row>
    <row r="99" spans="1:11" x14ac:dyDescent="0.25">
      <c r="A99" s="46"/>
      <c r="B99" s="220"/>
      <c r="C99" s="220"/>
      <c r="D99" s="220"/>
      <c r="E99" s="220"/>
      <c r="F99" s="220"/>
      <c r="G99" s="221"/>
      <c r="H99" s="221"/>
      <c r="I99" s="47"/>
    </row>
    <row r="100" spans="1:11" ht="13.5" customHeight="1" x14ac:dyDescent="0.25">
      <c r="A100" s="207" t="s">
        <v>110</v>
      </c>
      <c r="B100" s="207"/>
      <c r="C100" s="207"/>
      <c r="D100" s="207"/>
      <c r="E100" s="207"/>
      <c r="F100" s="207"/>
      <c r="G100" s="207"/>
      <c r="H100" s="207"/>
      <c r="I100" s="207"/>
    </row>
    <row r="101" spans="1:11" ht="13.5" customHeight="1" x14ac:dyDescent="0.25">
      <c r="A101" s="100">
        <v>5</v>
      </c>
      <c r="B101" s="189" t="s">
        <v>62</v>
      </c>
      <c r="C101" s="189"/>
      <c r="D101" s="189"/>
      <c r="E101" s="189"/>
      <c r="F101" s="189"/>
      <c r="G101" s="189"/>
      <c r="H101" s="189"/>
      <c r="I101" s="100" t="s">
        <v>20</v>
      </c>
    </row>
    <row r="102" spans="1:11" s="42" customFormat="1" ht="13.5" customHeight="1" x14ac:dyDescent="0.25">
      <c r="A102" s="105" t="s">
        <v>2</v>
      </c>
      <c r="B102" s="219" t="s">
        <v>227</v>
      </c>
      <c r="C102" s="219"/>
      <c r="D102" s="219"/>
      <c r="E102" s="219"/>
      <c r="F102" s="219"/>
      <c r="G102" s="219"/>
      <c r="H102" s="219"/>
      <c r="I102" s="114">
        <f>UNIF!G28+'EPI''S'!G37</f>
        <v>167.65587053833335</v>
      </c>
    </row>
    <row r="103" spans="1:11" s="42" customFormat="1" ht="13.5" customHeight="1" x14ac:dyDescent="0.25">
      <c r="A103" s="105" t="s">
        <v>4</v>
      </c>
      <c r="B103" s="219" t="s">
        <v>63</v>
      </c>
      <c r="C103" s="219"/>
      <c r="D103" s="219"/>
      <c r="E103" s="219"/>
      <c r="F103" s="219"/>
      <c r="G103" s="219"/>
      <c r="H103" s="219"/>
      <c r="I103" s="114">
        <v>0</v>
      </c>
    </row>
    <row r="104" spans="1:11" s="42" customFormat="1" ht="13.5" customHeight="1" x14ac:dyDescent="0.25">
      <c r="A104" s="105" t="s">
        <v>6</v>
      </c>
      <c r="B104" s="233" t="s">
        <v>256</v>
      </c>
      <c r="C104" s="233"/>
      <c r="D104" s="233"/>
      <c r="E104" s="233"/>
      <c r="F104" s="233"/>
      <c r="G104" s="233"/>
      <c r="H104" s="233"/>
      <c r="I104" s="114">
        <f>(3000/36)/21</f>
        <v>3.9682539682539679</v>
      </c>
      <c r="J104" s="115">
        <f>SUM(PROPOSTA!E21:E24)</f>
        <v>2</v>
      </c>
    </row>
    <row r="105" spans="1:11" s="118" customFormat="1" ht="13.5" customHeight="1" x14ac:dyDescent="0.25">
      <c r="A105" s="116" t="s">
        <v>8</v>
      </c>
      <c r="B105" s="234" t="s">
        <v>126</v>
      </c>
      <c r="C105" s="235"/>
      <c r="D105" s="235"/>
      <c r="E105" s="235"/>
      <c r="F105" s="235"/>
      <c r="G105" s="235"/>
      <c r="H105" s="236"/>
      <c r="I105" s="117">
        <v>0</v>
      </c>
    </row>
    <row r="106" spans="1:11" ht="13.5" customHeight="1" x14ac:dyDescent="0.25">
      <c r="A106" s="189" t="s">
        <v>64</v>
      </c>
      <c r="B106" s="189"/>
      <c r="C106" s="189"/>
      <c r="D106" s="189"/>
      <c r="E106" s="189"/>
      <c r="F106" s="189"/>
      <c r="G106" s="189"/>
      <c r="H106" s="189"/>
      <c r="I106" s="21">
        <f>SUM(I102:I105)</f>
        <v>171.62412450658732</v>
      </c>
    </row>
    <row r="107" spans="1:11" x14ac:dyDescent="0.25">
      <c r="A107" s="237"/>
      <c r="B107" s="237"/>
      <c r="C107" s="237"/>
      <c r="D107" s="237"/>
      <c r="E107" s="237"/>
      <c r="F107" s="237"/>
      <c r="G107" s="238"/>
      <c r="H107" s="238"/>
      <c r="I107" s="26"/>
    </row>
    <row r="108" spans="1:11" ht="13.5" customHeight="1" x14ac:dyDescent="0.25">
      <c r="A108" s="207" t="s">
        <v>113</v>
      </c>
      <c r="B108" s="207"/>
      <c r="C108" s="207"/>
      <c r="D108" s="207"/>
      <c r="E108" s="207"/>
      <c r="F108" s="207"/>
      <c r="G108" s="207"/>
      <c r="H108" s="207"/>
      <c r="I108" s="207"/>
    </row>
    <row r="109" spans="1:11" ht="13.5" customHeight="1" x14ac:dyDescent="0.25">
      <c r="A109" s="100">
        <v>6</v>
      </c>
      <c r="B109" s="189" t="s">
        <v>65</v>
      </c>
      <c r="C109" s="189"/>
      <c r="D109" s="189"/>
      <c r="E109" s="189"/>
      <c r="F109" s="189"/>
      <c r="G109" s="189"/>
      <c r="H109" s="100" t="s">
        <v>19</v>
      </c>
      <c r="I109" s="100" t="s">
        <v>20</v>
      </c>
    </row>
    <row r="110" spans="1:11" s="42" customFormat="1" ht="13.5" customHeight="1" x14ac:dyDescent="0.25">
      <c r="A110" s="105" t="s">
        <v>2</v>
      </c>
      <c r="B110" s="229" t="s">
        <v>66</v>
      </c>
      <c r="C110" s="229"/>
      <c r="D110" s="229"/>
      <c r="E110" s="229"/>
      <c r="F110" s="229"/>
      <c r="G110" s="229"/>
      <c r="H110" s="62">
        <v>5.0000000000000001E-3</v>
      </c>
      <c r="I110" s="49">
        <f>SUM($I$129)*H110</f>
        <v>13.729920509251533</v>
      </c>
      <c r="J110" s="230"/>
      <c r="K110" s="231"/>
    </row>
    <row r="111" spans="1:11" s="42" customFormat="1" ht="13.5" customHeight="1" x14ac:dyDescent="0.25">
      <c r="A111" s="105" t="s">
        <v>4</v>
      </c>
      <c r="B111" s="229" t="s">
        <v>67</v>
      </c>
      <c r="C111" s="229"/>
      <c r="D111" s="229"/>
      <c r="E111" s="229"/>
      <c r="F111" s="229"/>
      <c r="G111" s="229"/>
      <c r="H111" s="62">
        <v>5.0000000000000001E-3</v>
      </c>
      <c r="I111" s="50">
        <f>SUM($I$129,I110)*H111</f>
        <v>13.79857011179779</v>
      </c>
      <c r="J111" s="232"/>
      <c r="K111" s="232"/>
    </row>
    <row r="112" spans="1:11" ht="13.5" customHeight="1" x14ac:dyDescent="0.25">
      <c r="A112" s="102"/>
      <c r="B112" s="188"/>
      <c r="C112" s="188"/>
      <c r="D112" s="188"/>
      <c r="E112" s="240" t="s">
        <v>68</v>
      </c>
      <c r="F112" s="240"/>
      <c r="G112" s="240"/>
      <c r="H112" s="240"/>
      <c r="I112" s="51"/>
      <c r="J112" s="241"/>
      <c r="K112" s="242"/>
    </row>
    <row r="113" spans="1:9" ht="13.5" customHeight="1" x14ac:dyDescent="0.25">
      <c r="A113" s="102" t="s">
        <v>6</v>
      </c>
      <c r="B113" s="243" t="s">
        <v>69</v>
      </c>
      <c r="C113" s="243"/>
      <c r="D113" s="243"/>
      <c r="E113" s="244">
        <f>SUM(H115,H116,H119)</f>
        <v>5.849E-2</v>
      </c>
      <c r="F113" s="245"/>
      <c r="G113" s="244">
        <f>1-((H115+H116+H119))</f>
        <v>0.94150999999999996</v>
      </c>
      <c r="H113" s="245"/>
      <c r="I113" s="52"/>
    </row>
    <row r="114" spans="1:9" ht="13.5" customHeight="1" x14ac:dyDescent="0.25">
      <c r="A114" s="102" t="s">
        <v>70</v>
      </c>
      <c r="B114" s="226" t="s">
        <v>71</v>
      </c>
      <c r="C114" s="227"/>
      <c r="D114" s="227"/>
      <c r="E114" s="227"/>
      <c r="F114" s="227"/>
      <c r="G114" s="227"/>
      <c r="H114" s="227"/>
      <c r="I114" s="53"/>
    </row>
    <row r="115" spans="1:9" ht="13.5" customHeight="1" x14ac:dyDescent="0.25">
      <c r="A115" s="54" t="s">
        <v>72</v>
      </c>
      <c r="B115" s="239" t="s">
        <v>73</v>
      </c>
      <c r="C115" s="239"/>
      <c r="D115" s="239"/>
      <c r="E115" s="239"/>
      <c r="F115" s="239"/>
      <c r="G115" s="239"/>
      <c r="H115" s="64">
        <v>1.5100000000000001E-3</v>
      </c>
      <c r="I115" s="51">
        <f>SUM($I$129,$I$110,$I$111)*H115/(1-$E$113)</f>
        <v>4.4481779424878631</v>
      </c>
    </row>
    <row r="116" spans="1:9" ht="13.5" customHeight="1" x14ac:dyDescent="0.25">
      <c r="A116" s="54" t="s">
        <v>74</v>
      </c>
      <c r="B116" s="239" t="s">
        <v>75</v>
      </c>
      <c r="C116" s="239"/>
      <c r="D116" s="239"/>
      <c r="E116" s="239"/>
      <c r="F116" s="239"/>
      <c r="G116" s="239"/>
      <c r="H116" s="64">
        <v>6.9800000000000001E-3</v>
      </c>
      <c r="I116" s="51">
        <f>SUM($I$129,$I$110,$I$111)*H116/(1-$E$113)</f>
        <v>20.561776184480316</v>
      </c>
    </row>
    <row r="117" spans="1:9" ht="13.5" customHeight="1" x14ac:dyDescent="0.25">
      <c r="A117" s="102" t="s">
        <v>76</v>
      </c>
      <c r="B117" s="226" t="s">
        <v>77</v>
      </c>
      <c r="C117" s="227"/>
      <c r="D117" s="227"/>
      <c r="E117" s="227"/>
      <c r="F117" s="227"/>
      <c r="G117" s="227"/>
      <c r="H117" s="227"/>
      <c r="I117" s="53"/>
    </row>
    <row r="118" spans="1:9" ht="13.5" customHeight="1" x14ac:dyDescent="0.25">
      <c r="A118" s="102" t="s">
        <v>78</v>
      </c>
      <c r="B118" s="226" t="s">
        <v>79</v>
      </c>
      <c r="C118" s="227"/>
      <c r="D118" s="227"/>
      <c r="E118" s="227"/>
      <c r="F118" s="227"/>
      <c r="G118" s="227"/>
      <c r="H118" s="227"/>
      <c r="I118" s="53"/>
    </row>
    <row r="119" spans="1:9" ht="13.5" customHeight="1" x14ac:dyDescent="0.25">
      <c r="A119" s="54" t="s">
        <v>80</v>
      </c>
      <c r="B119" s="239" t="s">
        <v>81</v>
      </c>
      <c r="C119" s="239"/>
      <c r="D119" s="239"/>
      <c r="E119" s="239"/>
      <c r="F119" s="239"/>
      <c r="G119" s="239"/>
      <c r="H119" s="63">
        <v>0.05</v>
      </c>
      <c r="I119" s="51">
        <f>SUM($I$129,$I$110,$I$111)*H119/(1-$E$113)</f>
        <v>147.29066034728024</v>
      </c>
    </row>
    <row r="120" spans="1:9" ht="13.5" customHeight="1" x14ac:dyDescent="0.25">
      <c r="A120" s="189" t="s">
        <v>82</v>
      </c>
      <c r="B120" s="189"/>
      <c r="C120" s="189"/>
      <c r="D120" s="189"/>
      <c r="E120" s="189"/>
      <c r="F120" s="189"/>
      <c r="G120" s="189"/>
      <c r="H120" s="189"/>
      <c r="I120" s="21">
        <f>SUM(I110:I119)</f>
        <v>199.82910509529773</v>
      </c>
    </row>
    <row r="121" spans="1:9" x14ac:dyDescent="0.25">
      <c r="A121" s="46"/>
      <c r="B121" s="220"/>
      <c r="C121" s="220"/>
      <c r="D121" s="220"/>
      <c r="E121" s="220"/>
      <c r="F121" s="220"/>
      <c r="G121" s="221"/>
      <c r="H121" s="221"/>
      <c r="I121" s="47"/>
    </row>
    <row r="122" spans="1:9" ht="13.5" customHeight="1" x14ac:dyDescent="0.25">
      <c r="A122" s="248" t="s">
        <v>83</v>
      </c>
      <c r="B122" s="248"/>
      <c r="C122" s="248"/>
      <c r="D122" s="248"/>
      <c r="E122" s="248"/>
      <c r="F122" s="248"/>
      <c r="G122" s="248"/>
      <c r="H122" s="248"/>
      <c r="I122" s="248"/>
    </row>
    <row r="123" spans="1:9" ht="13.5" customHeight="1" x14ac:dyDescent="0.25">
      <c r="A123" s="100"/>
      <c r="B123" s="211" t="s">
        <v>84</v>
      </c>
      <c r="C123" s="212"/>
      <c r="D123" s="212"/>
      <c r="E123" s="212"/>
      <c r="F123" s="212"/>
      <c r="G123" s="212"/>
      <c r="H123" s="213"/>
      <c r="I123" s="100" t="s">
        <v>20</v>
      </c>
    </row>
    <row r="124" spans="1:9" ht="13.5" customHeight="1" x14ac:dyDescent="0.25">
      <c r="A124" s="102" t="s">
        <v>2</v>
      </c>
      <c r="B124" s="246" t="s">
        <v>85</v>
      </c>
      <c r="C124" s="246"/>
      <c r="D124" s="246"/>
      <c r="E124" s="246"/>
      <c r="F124" s="246"/>
      <c r="G124" s="246"/>
      <c r="H124" s="246"/>
      <c r="I124" s="19">
        <f>I35</f>
        <v>1230.2800000000002</v>
      </c>
    </row>
    <row r="125" spans="1:9" ht="13.5" customHeight="1" x14ac:dyDescent="0.25">
      <c r="A125" s="102" t="s">
        <v>4</v>
      </c>
      <c r="B125" s="246" t="s">
        <v>86</v>
      </c>
      <c r="C125" s="246"/>
      <c r="D125" s="246"/>
      <c r="E125" s="246"/>
      <c r="F125" s="246"/>
      <c r="G125" s="246"/>
      <c r="H125" s="246"/>
      <c r="I125" s="19">
        <f>I69</f>
        <v>1218.9937903360001</v>
      </c>
    </row>
    <row r="126" spans="1:9" ht="13.5" customHeight="1" x14ac:dyDescent="0.25">
      <c r="A126" s="102" t="s">
        <v>6</v>
      </c>
      <c r="B126" s="246" t="s">
        <v>87</v>
      </c>
      <c r="C126" s="246"/>
      <c r="D126" s="246"/>
      <c r="E126" s="246"/>
      <c r="F126" s="246"/>
      <c r="G126" s="246"/>
      <c r="H126" s="246"/>
      <c r="I126" s="19">
        <f>I79</f>
        <v>87.096989111111114</v>
      </c>
    </row>
    <row r="127" spans="1:9" ht="13.5" customHeight="1" x14ac:dyDescent="0.25">
      <c r="A127" s="102" t="s">
        <v>8</v>
      </c>
      <c r="B127" s="246" t="s">
        <v>88</v>
      </c>
      <c r="C127" s="246"/>
      <c r="D127" s="246"/>
      <c r="E127" s="246"/>
      <c r="F127" s="246"/>
      <c r="G127" s="246"/>
      <c r="H127" s="246"/>
      <c r="I127" s="19">
        <f>I98</f>
        <v>37.989197896607848</v>
      </c>
    </row>
    <row r="128" spans="1:9" ht="13.5" customHeight="1" x14ac:dyDescent="0.25">
      <c r="A128" s="102" t="s">
        <v>25</v>
      </c>
      <c r="B128" s="246" t="s">
        <v>89</v>
      </c>
      <c r="C128" s="246"/>
      <c r="D128" s="246"/>
      <c r="E128" s="246"/>
      <c r="F128" s="246"/>
      <c r="G128" s="246"/>
      <c r="H128" s="246"/>
      <c r="I128" s="19">
        <f>I106</f>
        <v>171.62412450658732</v>
      </c>
    </row>
    <row r="129" spans="1:10" ht="13.5" customHeight="1" x14ac:dyDescent="0.25">
      <c r="A129" s="247" t="s">
        <v>90</v>
      </c>
      <c r="B129" s="247"/>
      <c r="C129" s="247"/>
      <c r="D129" s="247"/>
      <c r="E129" s="247"/>
      <c r="F129" s="247"/>
      <c r="G129" s="247"/>
      <c r="H129" s="247"/>
      <c r="I129" s="55">
        <f>SUM(I124:I128)</f>
        <v>2745.9841018503066</v>
      </c>
    </row>
    <row r="130" spans="1:10" ht="13.5" customHeight="1" x14ac:dyDescent="0.25">
      <c r="A130" s="102" t="s">
        <v>27</v>
      </c>
      <c r="B130" s="225" t="s">
        <v>91</v>
      </c>
      <c r="C130" s="225"/>
      <c r="D130" s="225"/>
      <c r="E130" s="225"/>
      <c r="F130" s="225"/>
      <c r="G130" s="225"/>
      <c r="H130" s="225"/>
      <c r="I130" s="19">
        <f>I120</f>
        <v>199.82910509529773</v>
      </c>
    </row>
    <row r="131" spans="1:10" ht="13.5" customHeight="1" x14ac:dyDescent="0.25">
      <c r="A131" s="247" t="s">
        <v>92</v>
      </c>
      <c r="B131" s="247"/>
      <c r="C131" s="247"/>
      <c r="D131" s="247"/>
      <c r="E131" s="247"/>
      <c r="F131" s="247"/>
      <c r="G131" s="247"/>
      <c r="H131" s="247"/>
      <c r="I131" s="56">
        <f>ROUND(SUM(I129:I130),2)</f>
        <v>2945.81</v>
      </c>
      <c r="J131" s="57">
        <f>SUM(I35,I69,I79,I98,I106,I110,I111)/G113</f>
        <v>2945.8132069456042</v>
      </c>
    </row>
    <row r="132" spans="1:10" ht="13.5" customHeight="1" x14ac:dyDescent="0.25">
      <c r="A132" s="46"/>
      <c r="B132" s="220"/>
      <c r="C132" s="220"/>
      <c r="D132" s="220"/>
      <c r="E132" s="220"/>
      <c r="F132" s="220"/>
      <c r="G132" s="221"/>
      <c r="H132" s="221"/>
      <c r="I132" s="47"/>
    </row>
    <row r="133" spans="1:10" ht="13.5" customHeight="1" x14ac:dyDescent="0.25">
      <c r="A133" s="248" t="s">
        <v>93</v>
      </c>
      <c r="B133" s="248"/>
      <c r="C133" s="248"/>
      <c r="D133" s="248"/>
      <c r="E133" s="248"/>
      <c r="F133" s="248"/>
      <c r="G133" s="248"/>
      <c r="H133" s="248"/>
      <c r="I133" s="248"/>
    </row>
    <row r="134" spans="1:10" ht="36" x14ac:dyDescent="0.25">
      <c r="A134" s="255" t="s">
        <v>94</v>
      </c>
      <c r="B134" s="255"/>
      <c r="C134" s="255"/>
      <c r="D134" s="58" t="s">
        <v>95</v>
      </c>
      <c r="E134" s="101" t="s">
        <v>102</v>
      </c>
      <c r="F134" s="256" t="s">
        <v>103</v>
      </c>
      <c r="G134" s="256"/>
      <c r="H134" s="59" t="s">
        <v>96</v>
      </c>
      <c r="I134" s="60" t="s">
        <v>104</v>
      </c>
    </row>
    <row r="135" spans="1:10" ht="13.5" customHeight="1" x14ac:dyDescent="0.25">
      <c r="A135" s="33" t="s">
        <v>97</v>
      </c>
      <c r="B135" s="250" t="str">
        <f>H23</f>
        <v>COZINHEIRO - CBO 5132-05</v>
      </c>
      <c r="C135" s="250"/>
      <c r="D135" s="61">
        <f>I131</f>
        <v>2945.81</v>
      </c>
      <c r="E135" s="33">
        <v>1</v>
      </c>
      <c r="F135" s="251">
        <f>(D135*E135)</f>
        <v>2945.81</v>
      </c>
      <c r="G135" s="251"/>
      <c r="H135" s="33">
        <f>H19</f>
        <v>0</v>
      </c>
      <c r="I135" s="99">
        <f>F135*H135</f>
        <v>0</v>
      </c>
    </row>
    <row r="136" spans="1:10" ht="20.25" customHeight="1" x14ac:dyDescent="0.25">
      <c r="A136" s="252" t="s">
        <v>98</v>
      </c>
      <c r="B136" s="252"/>
      <c r="C136" s="252"/>
      <c r="D136" s="252"/>
      <c r="E136" s="252"/>
      <c r="F136" s="252"/>
      <c r="G136" s="252"/>
      <c r="H136" s="252"/>
      <c r="I136" s="252"/>
    </row>
    <row r="137" spans="1:10" x14ac:dyDescent="0.25">
      <c r="A137" s="98"/>
      <c r="B137" s="253" t="s">
        <v>99</v>
      </c>
      <c r="C137" s="253"/>
      <c r="D137" s="253"/>
      <c r="E137" s="253"/>
      <c r="F137" s="253"/>
      <c r="G137" s="253"/>
      <c r="H137" s="253"/>
      <c r="I137" s="78" t="s">
        <v>20</v>
      </c>
    </row>
    <row r="138" spans="1:10" x14ac:dyDescent="0.25">
      <c r="A138" s="98" t="s">
        <v>2</v>
      </c>
      <c r="B138" s="254" t="s">
        <v>100</v>
      </c>
      <c r="C138" s="254"/>
      <c r="D138" s="254"/>
      <c r="E138" s="254"/>
      <c r="F138" s="254"/>
      <c r="G138" s="254"/>
      <c r="H138" s="254"/>
      <c r="I138" s="79">
        <f>I131</f>
        <v>2945.81</v>
      </c>
    </row>
    <row r="139" spans="1:10" x14ac:dyDescent="0.25">
      <c r="A139" s="98" t="s">
        <v>4</v>
      </c>
      <c r="B139" s="254" t="s">
        <v>101</v>
      </c>
      <c r="C139" s="254"/>
      <c r="D139" s="254"/>
      <c r="E139" s="254"/>
      <c r="F139" s="254"/>
      <c r="G139" s="254"/>
      <c r="H139" s="254"/>
      <c r="I139" s="79">
        <f>(H19*I138)</f>
        <v>0</v>
      </c>
      <c r="J139" s="18"/>
    </row>
    <row r="140" spans="1:10" x14ac:dyDescent="0.25">
      <c r="A140" s="98" t="s">
        <v>6</v>
      </c>
      <c r="B140" s="249" t="s">
        <v>105</v>
      </c>
      <c r="C140" s="249"/>
      <c r="D140" s="249"/>
      <c r="E140" s="249"/>
      <c r="F140" s="249"/>
      <c r="G140" s="249"/>
      <c r="H140" s="249"/>
      <c r="I140" s="78">
        <f>(I139*12)</f>
        <v>0</v>
      </c>
    </row>
  </sheetData>
  <sheetProtection algorithmName="SHA-512" hashValue="PTU10FXvF2DVzdwcW1CzBFAWySlNOg8umY4lBzWTiZ/27ihLd/z2zAElGwvq9VLEY0DVDg5znpDD61V0Zo2Prw==" saltValue="CFJXlyCidayDSszUwtEvyQ==" spinCount="100000" sheet="1" objects="1" scenarios="1"/>
  <mergeCells count="171">
    <mergeCell ref="B140:H140"/>
    <mergeCell ref="B135:C135"/>
    <mergeCell ref="F135:G135"/>
    <mergeCell ref="A136:I136"/>
    <mergeCell ref="B137:H137"/>
    <mergeCell ref="B138:H138"/>
    <mergeCell ref="B139:H139"/>
    <mergeCell ref="A131:H131"/>
    <mergeCell ref="B132:F132"/>
    <mergeCell ref="G132:H132"/>
    <mergeCell ref="A133:I133"/>
    <mergeCell ref="A134:C134"/>
    <mergeCell ref="F134:G134"/>
    <mergeCell ref="B125:H125"/>
    <mergeCell ref="B126:H126"/>
    <mergeCell ref="B127:H127"/>
    <mergeCell ref="B128:H128"/>
    <mergeCell ref="A129:H129"/>
    <mergeCell ref="B130:H130"/>
    <mergeCell ref="A120:H120"/>
    <mergeCell ref="B121:F121"/>
    <mergeCell ref="G121:H121"/>
    <mergeCell ref="A122:I122"/>
    <mergeCell ref="B123:H123"/>
    <mergeCell ref="B124:H124"/>
    <mergeCell ref="B114:H114"/>
    <mergeCell ref="B115:G115"/>
    <mergeCell ref="B116:G116"/>
    <mergeCell ref="B117:H117"/>
    <mergeCell ref="B118:H118"/>
    <mergeCell ref="B119:G119"/>
    <mergeCell ref="B112:D112"/>
    <mergeCell ref="E112:H112"/>
    <mergeCell ref="J112:K112"/>
    <mergeCell ref="B113:D113"/>
    <mergeCell ref="E113:F113"/>
    <mergeCell ref="G113:H113"/>
    <mergeCell ref="A108:I108"/>
    <mergeCell ref="B109:G109"/>
    <mergeCell ref="B110:G110"/>
    <mergeCell ref="J110:K110"/>
    <mergeCell ref="B111:G111"/>
    <mergeCell ref="J111:K111"/>
    <mergeCell ref="B102:H102"/>
    <mergeCell ref="B103:H103"/>
    <mergeCell ref="B104:H104"/>
    <mergeCell ref="B105:H105"/>
    <mergeCell ref="A106:H106"/>
    <mergeCell ref="A107:F107"/>
    <mergeCell ref="G107:H107"/>
    <mergeCell ref="B97:H97"/>
    <mergeCell ref="A98:H98"/>
    <mergeCell ref="B99:F99"/>
    <mergeCell ref="G99:H99"/>
    <mergeCell ref="A100:I100"/>
    <mergeCell ref="B101:H101"/>
    <mergeCell ref="B92:H92"/>
    <mergeCell ref="B93:H93"/>
    <mergeCell ref="B94:F94"/>
    <mergeCell ref="G94:H94"/>
    <mergeCell ref="A95:I95"/>
    <mergeCell ref="B96:H96"/>
    <mergeCell ref="B87:G87"/>
    <mergeCell ref="B88:G88"/>
    <mergeCell ref="B89:G89"/>
    <mergeCell ref="B90:F90"/>
    <mergeCell ref="G90:H90"/>
    <mergeCell ref="B91:H91"/>
    <mergeCell ref="A81:I81"/>
    <mergeCell ref="B82:G82"/>
    <mergeCell ref="B83:G83"/>
    <mergeCell ref="B84:G84"/>
    <mergeCell ref="B85:G85"/>
    <mergeCell ref="B86:G86"/>
    <mergeCell ref="B75:G75"/>
    <mergeCell ref="B76:G76"/>
    <mergeCell ref="B77:G77"/>
    <mergeCell ref="B78:G78"/>
    <mergeCell ref="A79:G79"/>
    <mergeCell ref="B80:F80"/>
    <mergeCell ref="G80:H80"/>
    <mergeCell ref="B68:H68"/>
    <mergeCell ref="A69:H69"/>
    <mergeCell ref="A71:I71"/>
    <mergeCell ref="B72:G72"/>
    <mergeCell ref="B73:G73"/>
    <mergeCell ref="B74:G74"/>
    <mergeCell ref="B61:G61"/>
    <mergeCell ref="B62:G62"/>
    <mergeCell ref="A63:H63"/>
    <mergeCell ref="A65:I65"/>
    <mergeCell ref="B66:H66"/>
    <mergeCell ref="B67:H67"/>
    <mergeCell ref="B55:G55"/>
    <mergeCell ref="B56:G56"/>
    <mergeCell ref="B57:G57"/>
    <mergeCell ref="B58:G58"/>
    <mergeCell ref="B59:G59"/>
    <mergeCell ref="B60:G60"/>
    <mergeCell ref="B48:G48"/>
    <mergeCell ref="B49:G49"/>
    <mergeCell ref="B50:G50"/>
    <mergeCell ref="B51:G51"/>
    <mergeCell ref="A52:G52"/>
    <mergeCell ref="B54:G54"/>
    <mergeCell ref="B41:G41"/>
    <mergeCell ref="B43:G43"/>
    <mergeCell ref="B44:G44"/>
    <mergeCell ref="B45:G45"/>
    <mergeCell ref="B46:G46"/>
    <mergeCell ref="B47:G47"/>
    <mergeCell ref="A35:H35"/>
    <mergeCell ref="A36:I36"/>
    <mergeCell ref="A37:I37"/>
    <mergeCell ref="B38:G38"/>
    <mergeCell ref="B39:G39"/>
    <mergeCell ref="B40:G40"/>
    <mergeCell ref="B32:F32"/>
    <mergeCell ref="G32:H32"/>
    <mergeCell ref="B33:F33"/>
    <mergeCell ref="G33:H33"/>
    <mergeCell ref="B34:F34"/>
    <mergeCell ref="G34:H34"/>
    <mergeCell ref="B29:F29"/>
    <mergeCell ref="G29:H29"/>
    <mergeCell ref="B30:F30"/>
    <mergeCell ref="G30:H30"/>
    <mergeCell ref="B31:F31"/>
    <mergeCell ref="G31:H31"/>
    <mergeCell ref="A25:I25"/>
    <mergeCell ref="A26:I26"/>
    <mergeCell ref="B27:F27"/>
    <mergeCell ref="G27:H27"/>
    <mergeCell ref="B28:F28"/>
    <mergeCell ref="G28:H28"/>
    <mergeCell ref="B22:G22"/>
    <mergeCell ref="H22:I22"/>
    <mergeCell ref="B23:G23"/>
    <mergeCell ref="H23:I23"/>
    <mergeCell ref="B24:G24"/>
    <mergeCell ref="H24:I24"/>
    <mergeCell ref="A19:E19"/>
    <mergeCell ref="F19:G19"/>
    <mergeCell ref="H19:I19"/>
    <mergeCell ref="A20:I20"/>
    <mergeCell ref="B21:G21"/>
    <mergeCell ref="H21:I21"/>
    <mergeCell ref="B16:D16"/>
    <mergeCell ref="E16:I16"/>
    <mergeCell ref="A17:I17"/>
    <mergeCell ref="A18:E18"/>
    <mergeCell ref="F18:G18"/>
    <mergeCell ref="H18:I18"/>
    <mergeCell ref="B13:D13"/>
    <mergeCell ref="E13:I13"/>
    <mergeCell ref="B14:D14"/>
    <mergeCell ref="E14:I14"/>
    <mergeCell ref="B15:D15"/>
    <mergeCell ref="E15:I15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pageMargins left="0.70866141732283472" right="0.23622047244094491" top="0.6692913385826772" bottom="0.59055118110236227" header="0.11811023622047245" footer="0.11811023622047245"/>
  <pageSetup paperSize="9" scale="75" firstPageNumber="0" fitToHeight="0" orientation="portrait" horizontalDpi="300" verticalDpi="300" r:id="rId1"/>
  <headerFooter alignWithMargins="0">
    <oddHeader>&amp;L&amp;G</oddHeader>
    <oddFooter>&amp;L&amp;G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40"/>
  <sheetViews>
    <sheetView view="pageBreakPreview" topLeftCell="A7" zoomScaleNormal="100" zoomScaleSheetLayoutView="100" workbookViewId="0">
      <selection activeCell="B104" sqref="B104:H104"/>
    </sheetView>
  </sheetViews>
  <sheetFormatPr defaultRowHeight="15" x14ac:dyDescent="0.25"/>
  <cols>
    <col min="1" max="1" width="5.5703125" style="10" customWidth="1"/>
    <col min="2" max="3" width="19.42578125" style="10" customWidth="1"/>
    <col min="4" max="4" width="16.42578125" style="10" customWidth="1"/>
    <col min="5" max="5" width="12.42578125" style="10" customWidth="1"/>
    <col min="6" max="6" width="9.140625" style="10" customWidth="1"/>
    <col min="7" max="7" width="7.5703125" style="10" customWidth="1"/>
    <col min="8" max="8" width="12" style="10" customWidth="1"/>
    <col min="9" max="9" width="20.7109375" style="10" customWidth="1"/>
    <col min="10" max="10" width="10.28515625" style="10" customWidth="1"/>
    <col min="11" max="11" width="12.5703125" style="10" customWidth="1"/>
    <col min="12" max="12" width="10.28515625" style="10" customWidth="1"/>
    <col min="13" max="1024" width="8.7109375" style="10" customWidth="1"/>
    <col min="1025" max="16384" width="9.140625" style="10"/>
  </cols>
  <sheetData>
    <row r="1" spans="1:9" ht="15.75" x14ac:dyDescent="0.25">
      <c r="A1" s="162" t="s">
        <v>160</v>
      </c>
      <c r="B1" s="162"/>
      <c r="C1" s="162"/>
      <c r="D1" s="162"/>
      <c r="E1" s="162"/>
      <c r="F1" s="162"/>
      <c r="G1" s="162"/>
      <c r="H1" s="162"/>
      <c r="I1" s="162"/>
    </row>
    <row r="2" spans="1:9" ht="15.75" x14ac:dyDescent="0.25">
      <c r="A2" s="162" t="s">
        <v>114</v>
      </c>
      <c r="B2" s="162"/>
      <c r="C2" s="162"/>
      <c r="D2" s="162"/>
      <c r="E2" s="162"/>
      <c r="F2" s="162"/>
      <c r="G2" s="162"/>
      <c r="H2" s="162"/>
      <c r="I2" s="162"/>
    </row>
    <row r="3" spans="1:9" ht="15.75" x14ac:dyDescent="0.25">
      <c r="A3" s="162" t="s">
        <v>161</v>
      </c>
      <c r="B3" s="162"/>
      <c r="C3" s="162"/>
      <c r="D3" s="162"/>
      <c r="E3" s="162"/>
      <c r="F3" s="162"/>
      <c r="G3" s="162"/>
      <c r="H3" s="162"/>
      <c r="I3" s="162"/>
    </row>
    <row r="4" spans="1:9" ht="15.75" x14ac:dyDescent="0.25">
      <c r="A4" s="162" t="s">
        <v>162</v>
      </c>
      <c r="B4" s="162"/>
      <c r="C4" s="162"/>
      <c r="D4" s="162"/>
      <c r="E4" s="162"/>
      <c r="F4" s="162"/>
      <c r="G4" s="162"/>
      <c r="H4" s="162"/>
      <c r="I4" s="162"/>
    </row>
    <row r="5" spans="1:9" ht="15.75" x14ac:dyDescent="0.25">
      <c r="A5" s="162" t="s">
        <v>163</v>
      </c>
      <c r="B5" s="162"/>
      <c r="C5" s="162"/>
      <c r="D5" s="162"/>
      <c r="E5" s="162"/>
      <c r="F5" s="162"/>
      <c r="G5" s="162"/>
      <c r="H5" s="162"/>
      <c r="I5" s="162"/>
    </row>
    <row r="6" spans="1:9" ht="15.75" x14ac:dyDescent="0.25">
      <c r="A6" s="186" t="s">
        <v>164</v>
      </c>
      <c r="B6" s="186"/>
      <c r="C6" s="186"/>
      <c r="D6" s="186"/>
      <c r="E6" s="186"/>
      <c r="F6" s="186"/>
      <c r="G6" s="186"/>
      <c r="H6" s="186"/>
      <c r="I6" s="186"/>
    </row>
    <row r="7" spans="1:9" x14ac:dyDescent="0.25">
      <c r="A7" s="181"/>
      <c r="B7" s="181"/>
      <c r="C7" s="181"/>
      <c r="D7" s="181"/>
      <c r="E7" s="181"/>
      <c r="F7" s="181"/>
      <c r="G7" s="181"/>
      <c r="H7" s="181"/>
      <c r="I7" s="181"/>
    </row>
    <row r="8" spans="1:9" ht="18.75" x14ac:dyDescent="0.25">
      <c r="A8" s="182" t="s">
        <v>0</v>
      </c>
      <c r="B8" s="182"/>
      <c r="C8" s="182"/>
      <c r="D8" s="182"/>
      <c r="E8" s="182"/>
      <c r="F8" s="182"/>
      <c r="G8" s="182"/>
      <c r="H8" s="182"/>
      <c r="I8" s="182"/>
    </row>
    <row r="9" spans="1:9" x14ac:dyDescent="0.25">
      <c r="A9" s="181"/>
      <c r="B9" s="181"/>
      <c r="C9" s="181"/>
      <c r="D9" s="181"/>
      <c r="E9" s="181"/>
      <c r="F9" s="181"/>
      <c r="G9" s="181"/>
      <c r="H9" s="181"/>
      <c r="I9" s="181"/>
    </row>
    <row r="10" spans="1:9" ht="13.5" customHeight="1" x14ac:dyDescent="0.25">
      <c r="A10" s="183" t="s">
        <v>168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 thickBot="1" x14ac:dyDescent="0.3">
      <c r="A11" s="184" t="s">
        <v>0</v>
      </c>
      <c r="B11" s="184"/>
      <c r="C11" s="184"/>
      <c r="D11" s="184"/>
      <c r="E11" s="184"/>
      <c r="F11" s="184"/>
      <c r="G11" s="184"/>
      <c r="H11" s="184"/>
      <c r="I11" s="184"/>
    </row>
    <row r="12" spans="1:9" ht="13.5" customHeight="1" x14ac:dyDescent="0.25">
      <c r="A12" s="185" t="s">
        <v>1</v>
      </c>
      <c r="B12" s="185"/>
      <c r="C12" s="185"/>
      <c r="D12" s="185"/>
      <c r="E12" s="185"/>
      <c r="F12" s="185"/>
      <c r="G12" s="185"/>
      <c r="H12" s="185"/>
      <c r="I12" s="185"/>
    </row>
    <row r="13" spans="1:9" ht="13.5" customHeight="1" x14ac:dyDescent="0.25">
      <c r="A13" s="102" t="s">
        <v>2</v>
      </c>
      <c r="B13" s="187" t="s">
        <v>3</v>
      </c>
      <c r="C13" s="187"/>
      <c r="D13" s="187"/>
      <c r="E13" s="191">
        <v>43650</v>
      </c>
      <c r="F13" s="192"/>
      <c r="G13" s="192"/>
      <c r="H13" s="192"/>
      <c r="I13" s="192"/>
    </row>
    <row r="14" spans="1:9" ht="13.5" customHeight="1" x14ac:dyDescent="0.25">
      <c r="A14" s="102" t="s">
        <v>4</v>
      </c>
      <c r="B14" s="193" t="s">
        <v>5</v>
      </c>
      <c r="C14" s="193"/>
      <c r="D14" s="193"/>
      <c r="E14" s="194" t="s">
        <v>229</v>
      </c>
      <c r="F14" s="194"/>
      <c r="G14" s="194"/>
      <c r="H14" s="194"/>
      <c r="I14" s="194"/>
    </row>
    <row r="15" spans="1:9" ht="13.5" customHeight="1" x14ac:dyDescent="0.25">
      <c r="A15" s="102" t="s">
        <v>6</v>
      </c>
      <c r="B15" s="193" t="s">
        <v>7</v>
      </c>
      <c r="C15" s="193"/>
      <c r="D15" s="193"/>
      <c r="E15" s="195" t="s">
        <v>170</v>
      </c>
      <c r="F15" s="195"/>
      <c r="G15" s="195"/>
      <c r="H15" s="195"/>
      <c r="I15" s="195"/>
    </row>
    <row r="16" spans="1:9" ht="13.5" customHeight="1" x14ac:dyDescent="0.25">
      <c r="A16" s="102" t="s">
        <v>8</v>
      </c>
      <c r="B16" s="187" t="s">
        <v>9</v>
      </c>
      <c r="C16" s="187"/>
      <c r="D16" s="187"/>
      <c r="E16" s="188" t="s">
        <v>111</v>
      </c>
      <c r="F16" s="188"/>
      <c r="G16" s="188"/>
      <c r="H16" s="188"/>
      <c r="I16" s="188"/>
    </row>
    <row r="17" spans="1:14" x14ac:dyDescent="0.25">
      <c r="A17" s="181"/>
      <c r="B17" s="181"/>
      <c r="C17" s="181"/>
      <c r="D17" s="181"/>
      <c r="E17" s="181"/>
      <c r="F17" s="181"/>
      <c r="G17" s="181"/>
      <c r="H17" s="181"/>
      <c r="I17" s="181"/>
    </row>
    <row r="18" spans="1:14" ht="26.25" customHeight="1" x14ac:dyDescent="0.25">
      <c r="A18" s="189" t="s">
        <v>10</v>
      </c>
      <c r="B18" s="189"/>
      <c r="C18" s="189"/>
      <c r="D18" s="189"/>
      <c r="E18" s="189"/>
      <c r="F18" s="189" t="s">
        <v>11</v>
      </c>
      <c r="G18" s="189"/>
      <c r="H18" s="190" t="s">
        <v>159</v>
      </c>
      <c r="I18" s="190"/>
      <c r="N18" s="17"/>
    </row>
    <row r="19" spans="1:14" x14ac:dyDescent="0.25">
      <c r="A19" s="188" t="s">
        <v>112</v>
      </c>
      <c r="B19" s="188"/>
      <c r="C19" s="188"/>
      <c r="D19" s="188"/>
      <c r="E19" s="188"/>
      <c r="F19" s="188" t="s">
        <v>12</v>
      </c>
      <c r="G19" s="188"/>
      <c r="H19" s="201">
        <f>PROPOSTA!E22</f>
        <v>0</v>
      </c>
      <c r="I19" s="201"/>
    </row>
    <row r="20" spans="1:14" x14ac:dyDescent="0.25">
      <c r="A20" s="190" t="s">
        <v>106</v>
      </c>
      <c r="B20" s="190"/>
      <c r="C20" s="190"/>
      <c r="D20" s="190"/>
      <c r="E20" s="190"/>
      <c r="F20" s="190"/>
      <c r="G20" s="190"/>
      <c r="H20" s="190"/>
      <c r="I20" s="190"/>
    </row>
    <row r="21" spans="1:14" x14ac:dyDescent="0.25">
      <c r="A21" s="102">
        <v>1</v>
      </c>
      <c r="B21" s="187" t="s">
        <v>13</v>
      </c>
      <c r="C21" s="187"/>
      <c r="D21" s="187"/>
      <c r="E21" s="187"/>
      <c r="F21" s="187"/>
      <c r="G21" s="187"/>
      <c r="H21" s="188" t="str">
        <f>A19</f>
        <v>Apoio Administrativo</v>
      </c>
      <c r="I21" s="188"/>
    </row>
    <row r="22" spans="1:14" x14ac:dyDescent="0.25">
      <c r="A22" s="102">
        <v>2</v>
      </c>
      <c r="B22" s="196" t="s">
        <v>14</v>
      </c>
      <c r="C22" s="196"/>
      <c r="D22" s="196"/>
      <c r="E22" s="196"/>
      <c r="F22" s="196"/>
      <c r="G22" s="196"/>
      <c r="H22" s="197">
        <v>990.59</v>
      </c>
      <c r="I22" s="197"/>
    </row>
    <row r="23" spans="1:14" x14ac:dyDescent="0.25">
      <c r="A23" s="102">
        <v>3</v>
      </c>
      <c r="B23" s="187" t="s">
        <v>15</v>
      </c>
      <c r="C23" s="187"/>
      <c r="D23" s="187"/>
      <c r="E23" s="187"/>
      <c r="F23" s="187"/>
      <c r="G23" s="187"/>
      <c r="H23" s="198" t="str">
        <f>A10</f>
        <v>AUXILIAR DE COZINHA - CBO: 5135-05</v>
      </c>
      <c r="I23" s="198"/>
      <c r="M23" s="18"/>
    </row>
    <row r="24" spans="1:14" x14ac:dyDescent="0.25">
      <c r="A24" s="102">
        <v>4</v>
      </c>
      <c r="B24" s="196" t="s">
        <v>16</v>
      </c>
      <c r="C24" s="196"/>
      <c r="D24" s="196"/>
      <c r="E24" s="196"/>
      <c r="F24" s="196"/>
      <c r="G24" s="196"/>
      <c r="H24" s="199">
        <v>43101</v>
      </c>
      <c r="I24" s="200"/>
    </row>
    <row r="25" spans="1:14" x14ac:dyDescent="0.25">
      <c r="A25" s="206"/>
      <c r="B25" s="206"/>
      <c r="C25" s="206"/>
      <c r="D25" s="206"/>
      <c r="E25" s="206"/>
      <c r="F25" s="206"/>
      <c r="G25" s="206"/>
      <c r="H25" s="206"/>
      <c r="I25" s="206"/>
    </row>
    <row r="26" spans="1:14" ht="13.5" customHeight="1" x14ac:dyDescent="0.25">
      <c r="A26" s="207" t="s">
        <v>17</v>
      </c>
      <c r="B26" s="207"/>
      <c r="C26" s="207"/>
      <c r="D26" s="207"/>
      <c r="E26" s="207"/>
      <c r="F26" s="207"/>
      <c r="G26" s="207"/>
      <c r="H26" s="207"/>
      <c r="I26" s="207"/>
    </row>
    <row r="27" spans="1:14" ht="13.5" customHeight="1" x14ac:dyDescent="0.25">
      <c r="A27" s="100">
        <v>1</v>
      </c>
      <c r="B27" s="189" t="s">
        <v>18</v>
      </c>
      <c r="C27" s="189"/>
      <c r="D27" s="189"/>
      <c r="E27" s="189"/>
      <c r="F27" s="189"/>
      <c r="G27" s="189" t="s">
        <v>19</v>
      </c>
      <c r="H27" s="189"/>
      <c r="I27" s="100" t="s">
        <v>20</v>
      </c>
    </row>
    <row r="28" spans="1:14" ht="13.5" customHeight="1" x14ac:dyDescent="0.25">
      <c r="A28" s="102" t="s">
        <v>2</v>
      </c>
      <c r="B28" s="202" t="s">
        <v>21</v>
      </c>
      <c r="C28" s="202"/>
      <c r="D28" s="202"/>
      <c r="E28" s="202"/>
      <c r="F28" s="202"/>
      <c r="G28" s="203">
        <v>1</v>
      </c>
      <c r="H28" s="203"/>
      <c r="I28" s="19">
        <f>H22</f>
        <v>990.59</v>
      </c>
    </row>
    <row r="29" spans="1:14" ht="13.5" customHeight="1" x14ac:dyDescent="0.25">
      <c r="A29" s="102" t="s">
        <v>4</v>
      </c>
      <c r="B29" s="202" t="s">
        <v>22</v>
      </c>
      <c r="C29" s="202"/>
      <c r="D29" s="202"/>
      <c r="E29" s="202"/>
      <c r="F29" s="202"/>
      <c r="G29" s="203">
        <v>0</v>
      </c>
      <c r="H29" s="203"/>
      <c r="I29" s="20">
        <v>0</v>
      </c>
    </row>
    <row r="30" spans="1:14" s="42" customFormat="1" ht="13.5" customHeight="1" x14ac:dyDescent="0.25">
      <c r="A30" s="105" t="s">
        <v>6</v>
      </c>
      <c r="B30" s="204" t="s">
        <v>23</v>
      </c>
      <c r="C30" s="204"/>
      <c r="D30" s="204"/>
      <c r="E30" s="204"/>
      <c r="F30" s="204"/>
      <c r="G30" s="205">
        <v>0</v>
      </c>
      <c r="H30" s="205"/>
      <c r="I30" s="41">
        <f>(998*G30)</f>
        <v>0</v>
      </c>
    </row>
    <row r="31" spans="1:14" ht="13.5" customHeight="1" x14ac:dyDescent="0.25">
      <c r="A31" s="102" t="s">
        <v>8</v>
      </c>
      <c r="B31" s="202" t="s">
        <v>24</v>
      </c>
      <c r="C31" s="202"/>
      <c r="D31" s="202"/>
      <c r="E31" s="202"/>
      <c r="F31" s="202"/>
      <c r="G31" s="203">
        <v>0</v>
      </c>
      <c r="H31" s="203"/>
      <c r="I31" s="19">
        <v>0</v>
      </c>
    </row>
    <row r="32" spans="1:14" ht="13.5" customHeight="1" x14ac:dyDescent="0.25">
      <c r="A32" s="102" t="s">
        <v>25</v>
      </c>
      <c r="B32" s="202" t="s">
        <v>26</v>
      </c>
      <c r="C32" s="202"/>
      <c r="D32" s="202"/>
      <c r="E32" s="202"/>
      <c r="F32" s="202"/>
      <c r="G32" s="203">
        <v>0</v>
      </c>
      <c r="H32" s="203"/>
      <c r="I32" s="19">
        <v>0</v>
      </c>
    </row>
    <row r="33" spans="1:10" ht="13.5" customHeight="1" x14ac:dyDescent="0.25">
      <c r="A33" s="102" t="s">
        <v>27</v>
      </c>
      <c r="B33" s="202" t="s">
        <v>28</v>
      </c>
      <c r="C33" s="202"/>
      <c r="D33" s="202"/>
      <c r="E33" s="202"/>
      <c r="F33" s="202"/>
      <c r="G33" s="203">
        <v>0</v>
      </c>
      <c r="H33" s="203"/>
      <c r="I33" s="19">
        <v>0</v>
      </c>
    </row>
    <row r="34" spans="1:10" ht="13.5" customHeight="1" x14ac:dyDescent="0.25">
      <c r="A34" s="102" t="s">
        <v>29</v>
      </c>
      <c r="B34" s="187" t="s">
        <v>30</v>
      </c>
      <c r="C34" s="187"/>
      <c r="D34" s="187"/>
      <c r="E34" s="187"/>
      <c r="F34" s="187"/>
      <c r="G34" s="203">
        <v>0</v>
      </c>
      <c r="H34" s="203"/>
      <c r="I34" s="19">
        <v>0</v>
      </c>
    </row>
    <row r="35" spans="1:10" ht="13.5" customHeight="1" x14ac:dyDescent="0.25">
      <c r="A35" s="189" t="s">
        <v>31</v>
      </c>
      <c r="B35" s="189"/>
      <c r="C35" s="189"/>
      <c r="D35" s="189"/>
      <c r="E35" s="189"/>
      <c r="F35" s="189"/>
      <c r="G35" s="189"/>
      <c r="H35" s="189"/>
      <c r="I35" s="21">
        <f>SUM(I28:I34)</f>
        <v>990.59</v>
      </c>
    </row>
    <row r="36" spans="1:10" x14ac:dyDescent="0.25">
      <c r="A36" s="208"/>
      <c r="B36" s="208"/>
      <c r="C36" s="208"/>
      <c r="D36" s="208"/>
      <c r="E36" s="208"/>
      <c r="F36" s="208"/>
      <c r="G36" s="208"/>
      <c r="H36" s="208"/>
      <c r="I36" s="208"/>
    </row>
    <row r="37" spans="1:10" ht="13.5" customHeight="1" x14ac:dyDescent="0.25">
      <c r="A37" s="207" t="s">
        <v>109</v>
      </c>
      <c r="B37" s="207"/>
      <c r="C37" s="207"/>
      <c r="D37" s="207"/>
      <c r="E37" s="207"/>
      <c r="F37" s="207"/>
      <c r="G37" s="207"/>
      <c r="H37" s="207"/>
      <c r="I37" s="207"/>
    </row>
    <row r="38" spans="1:10" ht="13.5" customHeight="1" x14ac:dyDescent="0.25">
      <c r="A38" s="100" t="s">
        <v>32</v>
      </c>
      <c r="B38" s="209" t="s">
        <v>33</v>
      </c>
      <c r="C38" s="209"/>
      <c r="D38" s="209"/>
      <c r="E38" s="209"/>
      <c r="F38" s="209"/>
      <c r="G38" s="209"/>
      <c r="H38" s="100" t="s">
        <v>19</v>
      </c>
      <c r="I38" s="100" t="s">
        <v>20</v>
      </c>
    </row>
    <row r="39" spans="1:10" ht="13.5" customHeight="1" x14ac:dyDescent="0.25">
      <c r="A39" s="102" t="s">
        <v>2</v>
      </c>
      <c r="B39" s="210" t="s">
        <v>230</v>
      </c>
      <c r="C39" s="210"/>
      <c r="D39" s="210"/>
      <c r="E39" s="210"/>
      <c r="F39" s="210"/>
      <c r="G39" s="210"/>
      <c r="H39" s="22">
        <v>8.3299999999999999E-2</v>
      </c>
      <c r="I39" s="19">
        <f>$I$35*H39</f>
        <v>82.516147000000004</v>
      </c>
    </row>
    <row r="40" spans="1:10" ht="13.5" customHeight="1" x14ac:dyDescent="0.25">
      <c r="A40" s="102" t="s">
        <v>4</v>
      </c>
      <c r="B40" s="210" t="s">
        <v>231</v>
      </c>
      <c r="C40" s="210"/>
      <c r="D40" s="210"/>
      <c r="E40" s="210"/>
      <c r="F40" s="210"/>
      <c r="G40" s="210"/>
      <c r="H40" s="22">
        <v>0.1111</v>
      </c>
      <c r="I40" s="19">
        <f>$I$35*H40</f>
        <v>110.05454900000001</v>
      </c>
    </row>
    <row r="41" spans="1:10" ht="13.5" customHeight="1" x14ac:dyDescent="0.25">
      <c r="A41" s="23"/>
      <c r="B41" s="189" t="s">
        <v>34</v>
      </c>
      <c r="C41" s="189"/>
      <c r="D41" s="189"/>
      <c r="E41" s="189"/>
      <c r="F41" s="189"/>
      <c r="G41" s="189"/>
      <c r="H41" s="24">
        <f>SUM(H39:H40)</f>
        <v>0.19440000000000002</v>
      </c>
      <c r="I41" s="25">
        <f>SUM(I39:I40)</f>
        <v>192.570696</v>
      </c>
      <c r="J41" s="75">
        <f>H52*H41</f>
        <v>6.7651200000000009E-2</v>
      </c>
    </row>
    <row r="42" spans="1:10" ht="9.75" customHeight="1" x14ac:dyDescent="0.25">
      <c r="A42" s="103"/>
      <c r="B42" s="103"/>
      <c r="C42" s="103"/>
      <c r="D42" s="103"/>
      <c r="E42" s="103"/>
      <c r="F42" s="103"/>
      <c r="G42" s="103"/>
      <c r="H42" s="103"/>
      <c r="I42" s="26"/>
    </row>
    <row r="43" spans="1:10" ht="13.5" customHeight="1" x14ac:dyDescent="0.25">
      <c r="A43" s="100" t="s">
        <v>35</v>
      </c>
      <c r="B43" s="209" t="s">
        <v>36</v>
      </c>
      <c r="C43" s="209"/>
      <c r="D43" s="209"/>
      <c r="E43" s="209"/>
      <c r="F43" s="209"/>
      <c r="G43" s="209"/>
      <c r="H43" s="100" t="s">
        <v>19</v>
      </c>
      <c r="I43" s="100" t="s">
        <v>20</v>
      </c>
    </row>
    <row r="44" spans="1:10" ht="13.5" customHeight="1" x14ac:dyDescent="0.25">
      <c r="A44" s="102" t="s">
        <v>2</v>
      </c>
      <c r="B44" s="210" t="s">
        <v>232</v>
      </c>
      <c r="C44" s="210"/>
      <c r="D44" s="210"/>
      <c r="E44" s="210"/>
      <c r="F44" s="210"/>
      <c r="G44" s="210"/>
      <c r="H44" s="27">
        <v>0.2</v>
      </c>
      <c r="I44" s="19">
        <f>SUM($I$35,$I$41)*H44</f>
        <v>236.63213919999998</v>
      </c>
    </row>
    <row r="45" spans="1:10" ht="13.5" customHeight="1" x14ac:dyDescent="0.25">
      <c r="A45" s="102" t="s">
        <v>4</v>
      </c>
      <c r="B45" s="210" t="s">
        <v>233</v>
      </c>
      <c r="C45" s="210"/>
      <c r="D45" s="210"/>
      <c r="E45" s="210"/>
      <c r="F45" s="210"/>
      <c r="G45" s="210"/>
      <c r="H45" s="27">
        <v>2.5000000000000001E-2</v>
      </c>
      <c r="I45" s="19">
        <f t="shared" ref="I45:I51" si="0">SUM($I$35,$I$41)*H45</f>
        <v>29.579017399999998</v>
      </c>
    </row>
    <row r="46" spans="1:10" ht="13.5" customHeight="1" x14ac:dyDescent="0.25">
      <c r="A46" s="102" t="s">
        <v>6</v>
      </c>
      <c r="B46" s="210" t="s">
        <v>234</v>
      </c>
      <c r="C46" s="210"/>
      <c r="D46" s="210"/>
      <c r="E46" s="210"/>
      <c r="F46" s="210"/>
      <c r="G46" s="210"/>
      <c r="H46" s="28">
        <f>(2%*0.5)</f>
        <v>0.01</v>
      </c>
      <c r="I46" s="19">
        <f t="shared" si="0"/>
        <v>11.83160696</v>
      </c>
    </row>
    <row r="47" spans="1:10" ht="13.5" customHeight="1" x14ac:dyDescent="0.25">
      <c r="A47" s="102" t="s">
        <v>8</v>
      </c>
      <c r="B47" s="210" t="s">
        <v>235</v>
      </c>
      <c r="C47" s="210"/>
      <c r="D47" s="210"/>
      <c r="E47" s="210"/>
      <c r="F47" s="210"/>
      <c r="G47" s="210"/>
      <c r="H47" s="29">
        <v>1.4999999999999999E-2</v>
      </c>
      <c r="I47" s="19">
        <f t="shared" si="0"/>
        <v>17.747410439999999</v>
      </c>
    </row>
    <row r="48" spans="1:10" ht="13.5" customHeight="1" x14ac:dyDescent="0.25">
      <c r="A48" s="102" t="s">
        <v>25</v>
      </c>
      <c r="B48" s="210" t="s">
        <v>236</v>
      </c>
      <c r="C48" s="210"/>
      <c r="D48" s="210"/>
      <c r="E48" s="210"/>
      <c r="F48" s="210"/>
      <c r="G48" s="210"/>
      <c r="H48" s="29">
        <v>0.01</v>
      </c>
      <c r="I48" s="19">
        <f t="shared" si="0"/>
        <v>11.83160696</v>
      </c>
    </row>
    <row r="49" spans="1:9" ht="13.5" customHeight="1" x14ac:dyDescent="0.25">
      <c r="A49" s="102" t="s">
        <v>27</v>
      </c>
      <c r="B49" s="210" t="s">
        <v>237</v>
      </c>
      <c r="C49" s="210"/>
      <c r="D49" s="210"/>
      <c r="E49" s="210"/>
      <c r="F49" s="210"/>
      <c r="G49" s="210"/>
      <c r="H49" s="29">
        <v>6.0000000000000001E-3</v>
      </c>
      <c r="I49" s="19">
        <f t="shared" si="0"/>
        <v>7.098964176</v>
      </c>
    </row>
    <row r="50" spans="1:9" ht="13.5" customHeight="1" x14ac:dyDescent="0.25">
      <c r="A50" s="102" t="s">
        <v>29</v>
      </c>
      <c r="B50" s="210" t="s">
        <v>238</v>
      </c>
      <c r="C50" s="210"/>
      <c r="D50" s="210"/>
      <c r="E50" s="210"/>
      <c r="F50" s="210"/>
      <c r="G50" s="210"/>
      <c r="H50" s="29">
        <v>2E-3</v>
      </c>
      <c r="I50" s="19">
        <f t="shared" si="0"/>
        <v>2.3663213919999997</v>
      </c>
    </row>
    <row r="51" spans="1:9" ht="13.5" customHeight="1" x14ac:dyDescent="0.25">
      <c r="A51" s="102" t="s">
        <v>37</v>
      </c>
      <c r="B51" s="210" t="s">
        <v>239</v>
      </c>
      <c r="C51" s="210"/>
      <c r="D51" s="210"/>
      <c r="E51" s="210"/>
      <c r="F51" s="210"/>
      <c r="G51" s="210"/>
      <c r="H51" s="29">
        <v>0.08</v>
      </c>
      <c r="I51" s="19">
        <f t="shared" si="0"/>
        <v>94.652855680000002</v>
      </c>
    </row>
    <row r="52" spans="1:9" ht="13.5" customHeight="1" x14ac:dyDescent="0.25">
      <c r="A52" s="211" t="s">
        <v>38</v>
      </c>
      <c r="B52" s="212"/>
      <c r="C52" s="212"/>
      <c r="D52" s="212"/>
      <c r="E52" s="212"/>
      <c r="F52" s="212"/>
      <c r="G52" s="213"/>
      <c r="H52" s="24">
        <f>SUM(H44:H51)</f>
        <v>0.34800000000000003</v>
      </c>
      <c r="I52" s="30">
        <f>SUM(I44:I51)</f>
        <v>411.73992220799994</v>
      </c>
    </row>
    <row r="53" spans="1:9" ht="10.5" customHeight="1" x14ac:dyDescent="0.25">
      <c r="A53" s="103"/>
      <c r="B53" s="103"/>
      <c r="C53" s="103"/>
      <c r="D53" s="103"/>
      <c r="E53" s="103"/>
      <c r="F53" s="103"/>
      <c r="G53" s="103"/>
      <c r="H53" s="103"/>
      <c r="I53" s="31"/>
    </row>
    <row r="54" spans="1:9" ht="13.5" customHeight="1" x14ac:dyDescent="0.25">
      <c r="A54" s="100" t="s">
        <v>39</v>
      </c>
      <c r="B54" s="209" t="s">
        <v>40</v>
      </c>
      <c r="C54" s="209"/>
      <c r="D54" s="209"/>
      <c r="E54" s="209"/>
      <c r="F54" s="209"/>
      <c r="G54" s="209"/>
      <c r="H54" s="100" t="s">
        <v>41</v>
      </c>
      <c r="I54" s="100" t="s">
        <v>20</v>
      </c>
    </row>
    <row r="55" spans="1:9" s="42" customFormat="1" ht="13.5" customHeight="1" x14ac:dyDescent="0.25">
      <c r="A55" s="105" t="s">
        <v>2</v>
      </c>
      <c r="B55" s="216" t="s">
        <v>240</v>
      </c>
      <c r="C55" s="216"/>
      <c r="D55" s="216"/>
      <c r="E55" s="216"/>
      <c r="F55" s="216"/>
      <c r="G55" s="216"/>
      <c r="H55" s="112">
        <v>3.6</v>
      </c>
      <c r="I55" s="113">
        <f>(22*2*H55)-(I28*6%)</f>
        <v>98.964600000000004</v>
      </c>
    </row>
    <row r="56" spans="1:9" s="42" customFormat="1" ht="13.5" customHeight="1" x14ac:dyDescent="0.25">
      <c r="A56" s="105" t="s">
        <v>4</v>
      </c>
      <c r="B56" s="216" t="s">
        <v>241</v>
      </c>
      <c r="C56" s="216"/>
      <c r="D56" s="216"/>
      <c r="E56" s="216"/>
      <c r="F56" s="216"/>
      <c r="G56" s="216"/>
      <c r="H56" s="112">
        <v>305.58</v>
      </c>
      <c r="I56" s="41">
        <f>H56</f>
        <v>305.58</v>
      </c>
    </row>
    <row r="57" spans="1:9" s="42" customFormat="1" ht="13.5" customHeight="1" x14ac:dyDescent="0.25">
      <c r="A57" s="105" t="s">
        <v>6</v>
      </c>
      <c r="B57" s="216" t="s">
        <v>242</v>
      </c>
      <c r="C57" s="216"/>
      <c r="D57" s="216"/>
      <c r="E57" s="216"/>
      <c r="F57" s="216"/>
      <c r="G57" s="216"/>
      <c r="H57" s="112">
        <v>154.66</v>
      </c>
      <c r="I57" s="41">
        <f>(H57*40%)</f>
        <v>61.864000000000004</v>
      </c>
    </row>
    <row r="58" spans="1:9" s="42" customFormat="1" ht="13.5" customHeight="1" x14ac:dyDescent="0.25">
      <c r="A58" s="119" t="s">
        <v>8</v>
      </c>
      <c r="B58" s="217" t="s">
        <v>243</v>
      </c>
      <c r="C58" s="217"/>
      <c r="D58" s="217"/>
      <c r="E58" s="217"/>
      <c r="F58" s="217"/>
      <c r="G58" s="217"/>
      <c r="H58" s="112">
        <f>I28</f>
        <v>990.59</v>
      </c>
      <c r="I58" s="113">
        <f>((H58*26)*0.002)/12</f>
        <v>4.292556666666667</v>
      </c>
    </row>
    <row r="59" spans="1:9" s="42" customFormat="1" ht="13.5" customHeight="1" x14ac:dyDescent="0.25">
      <c r="A59" s="105" t="s">
        <v>25</v>
      </c>
      <c r="B59" s="216" t="s">
        <v>42</v>
      </c>
      <c r="C59" s="216"/>
      <c r="D59" s="216"/>
      <c r="E59" s="216"/>
      <c r="F59" s="216"/>
      <c r="G59" s="216"/>
      <c r="H59" s="112">
        <v>0</v>
      </c>
      <c r="I59" s="113">
        <f>((H59*2)*0.05)/12</f>
        <v>0</v>
      </c>
    </row>
    <row r="60" spans="1:9" ht="13.5" customHeight="1" x14ac:dyDescent="0.25">
      <c r="A60" s="102" t="s">
        <v>27</v>
      </c>
      <c r="B60" s="210" t="s">
        <v>138</v>
      </c>
      <c r="C60" s="210"/>
      <c r="D60" s="210"/>
      <c r="E60" s="210"/>
      <c r="F60" s="210"/>
      <c r="G60" s="210"/>
      <c r="H60" s="34">
        <v>0</v>
      </c>
      <c r="I60" s="19">
        <v>0</v>
      </c>
    </row>
    <row r="61" spans="1:9" ht="13.5" customHeight="1" x14ac:dyDescent="0.25">
      <c r="A61" s="102" t="s">
        <v>29</v>
      </c>
      <c r="B61" s="210" t="s">
        <v>43</v>
      </c>
      <c r="C61" s="210"/>
      <c r="D61" s="210"/>
      <c r="E61" s="210"/>
      <c r="F61" s="210"/>
      <c r="G61" s="210"/>
      <c r="H61" s="32">
        <v>0</v>
      </c>
      <c r="I61" s="19">
        <f>H61</f>
        <v>0</v>
      </c>
    </row>
    <row r="62" spans="1:9" s="38" customFormat="1" ht="13.5" customHeight="1" x14ac:dyDescent="0.25">
      <c r="A62" s="35" t="s">
        <v>37</v>
      </c>
      <c r="B62" s="214" t="s">
        <v>126</v>
      </c>
      <c r="C62" s="214"/>
      <c r="D62" s="214"/>
      <c r="E62" s="214"/>
      <c r="F62" s="214"/>
      <c r="G62" s="214"/>
      <c r="H62" s="36">
        <v>0</v>
      </c>
      <c r="I62" s="37">
        <v>0</v>
      </c>
    </row>
    <row r="63" spans="1:9" ht="13.5" customHeight="1" x14ac:dyDescent="0.25">
      <c r="A63" s="211" t="s">
        <v>44</v>
      </c>
      <c r="B63" s="212"/>
      <c r="C63" s="212"/>
      <c r="D63" s="212"/>
      <c r="E63" s="212"/>
      <c r="F63" s="212"/>
      <c r="G63" s="212"/>
      <c r="H63" s="213"/>
      <c r="I63" s="30">
        <f>TRUNC(SUM(I55:I62),2)</f>
        <v>470.7</v>
      </c>
    </row>
    <row r="64" spans="1:9" ht="12" customHeight="1" x14ac:dyDescent="0.25">
      <c r="A64" s="103"/>
      <c r="B64" s="103"/>
      <c r="C64" s="103"/>
      <c r="D64" s="103"/>
      <c r="E64" s="103"/>
      <c r="F64" s="103"/>
      <c r="G64" s="103"/>
      <c r="H64" s="103"/>
      <c r="I64" s="31"/>
    </row>
    <row r="65" spans="1:9" ht="13.5" customHeight="1" x14ac:dyDescent="0.25">
      <c r="A65" s="189" t="s">
        <v>45</v>
      </c>
      <c r="B65" s="189"/>
      <c r="C65" s="189"/>
      <c r="D65" s="189"/>
      <c r="E65" s="189"/>
      <c r="F65" s="189"/>
      <c r="G65" s="189"/>
      <c r="H65" s="189"/>
      <c r="I65" s="189"/>
    </row>
    <row r="66" spans="1:9" ht="13.5" customHeight="1" x14ac:dyDescent="0.25">
      <c r="A66" s="39" t="s">
        <v>32</v>
      </c>
      <c r="B66" s="215" t="s">
        <v>46</v>
      </c>
      <c r="C66" s="215"/>
      <c r="D66" s="215"/>
      <c r="E66" s="215"/>
      <c r="F66" s="215"/>
      <c r="G66" s="215"/>
      <c r="H66" s="215"/>
      <c r="I66" s="19">
        <f>I41</f>
        <v>192.570696</v>
      </c>
    </row>
    <row r="67" spans="1:9" ht="13.5" customHeight="1" x14ac:dyDescent="0.25">
      <c r="A67" s="39" t="s">
        <v>35</v>
      </c>
      <c r="B67" s="210" t="s">
        <v>47</v>
      </c>
      <c r="C67" s="210"/>
      <c r="D67" s="210"/>
      <c r="E67" s="210"/>
      <c r="F67" s="210"/>
      <c r="G67" s="210"/>
      <c r="H67" s="210"/>
      <c r="I67" s="19">
        <f>I52</f>
        <v>411.73992220799994</v>
      </c>
    </row>
    <row r="68" spans="1:9" ht="13.5" customHeight="1" x14ac:dyDescent="0.25">
      <c r="A68" s="39" t="s">
        <v>39</v>
      </c>
      <c r="B68" s="210" t="s">
        <v>48</v>
      </c>
      <c r="C68" s="210"/>
      <c r="D68" s="210"/>
      <c r="E68" s="210"/>
      <c r="F68" s="210"/>
      <c r="G68" s="210"/>
      <c r="H68" s="210"/>
      <c r="I68" s="19">
        <f>I63</f>
        <v>470.7</v>
      </c>
    </row>
    <row r="69" spans="1:9" ht="13.5" customHeight="1" x14ac:dyDescent="0.25">
      <c r="A69" s="189" t="s">
        <v>49</v>
      </c>
      <c r="B69" s="189"/>
      <c r="C69" s="189"/>
      <c r="D69" s="189"/>
      <c r="E69" s="189"/>
      <c r="F69" s="189"/>
      <c r="G69" s="189"/>
      <c r="H69" s="189"/>
      <c r="I69" s="21">
        <f>SUM(I66:I68)</f>
        <v>1075.0106182079999</v>
      </c>
    </row>
    <row r="70" spans="1:9" x14ac:dyDescent="0.25">
      <c r="A70" s="103"/>
      <c r="B70" s="103"/>
      <c r="C70" s="103"/>
      <c r="D70" s="103"/>
      <c r="E70" s="103"/>
      <c r="F70" s="103"/>
      <c r="G70" s="103"/>
      <c r="H70" s="103"/>
      <c r="I70" s="31"/>
    </row>
    <row r="71" spans="1:9" ht="13.5" customHeight="1" x14ac:dyDescent="0.25">
      <c r="A71" s="207" t="s">
        <v>107</v>
      </c>
      <c r="B71" s="207"/>
      <c r="C71" s="207"/>
      <c r="D71" s="207"/>
      <c r="E71" s="207"/>
      <c r="F71" s="207"/>
      <c r="G71" s="207"/>
      <c r="H71" s="207"/>
      <c r="I71" s="207"/>
    </row>
    <row r="72" spans="1:9" ht="13.5" customHeight="1" x14ac:dyDescent="0.25">
      <c r="A72" s="100">
        <v>3</v>
      </c>
      <c r="B72" s="209" t="s">
        <v>50</v>
      </c>
      <c r="C72" s="209"/>
      <c r="D72" s="209"/>
      <c r="E72" s="209"/>
      <c r="F72" s="209"/>
      <c r="G72" s="209"/>
      <c r="H72" s="100" t="s">
        <v>19</v>
      </c>
      <c r="I72" s="100" t="s">
        <v>20</v>
      </c>
    </row>
    <row r="73" spans="1:9" s="42" customFormat="1" ht="13.5" customHeight="1" x14ac:dyDescent="0.25">
      <c r="A73" s="105" t="s">
        <v>2</v>
      </c>
      <c r="B73" s="216" t="s">
        <v>244</v>
      </c>
      <c r="C73" s="216"/>
      <c r="D73" s="216"/>
      <c r="E73" s="216"/>
      <c r="F73" s="216"/>
      <c r="G73" s="216"/>
      <c r="H73" s="80">
        <f>(1/12)*5%</f>
        <v>4.1666666666666666E-3</v>
      </c>
      <c r="I73" s="41">
        <f>$I$35*H73</f>
        <v>4.1274583333333332</v>
      </c>
    </row>
    <row r="74" spans="1:9" s="42" customFormat="1" ht="13.5" customHeight="1" x14ac:dyDescent="0.25">
      <c r="A74" s="105" t="s">
        <v>4</v>
      </c>
      <c r="B74" s="216" t="s">
        <v>245</v>
      </c>
      <c r="C74" s="216"/>
      <c r="D74" s="216"/>
      <c r="E74" s="216"/>
      <c r="F74" s="216"/>
      <c r="G74" s="216"/>
      <c r="H74" s="81">
        <f>H51*H73</f>
        <v>3.3333333333333332E-4</v>
      </c>
      <c r="I74" s="41">
        <f t="shared" ref="I74:I78" si="1">$I$35*H74</f>
        <v>0.33019666666666669</v>
      </c>
    </row>
    <row r="75" spans="1:9" s="42" customFormat="1" ht="13.5" customHeight="1" x14ac:dyDescent="0.25">
      <c r="A75" s="105" t="s">
        <v>6</v>
      </c>
      <c r="B75" s="216" t="s">
        <v>246</v>
      </c>
      <c r="C75" s="216"/>
      <c r="D75" s="216"/>
      <c r="E75" s="216"/>
      <c r="F75" s="216"/>
      <c r="G75" s="216"/>
      <c r="H75" s="81">
        <f>50%*H73</f>
        <v>2.0833333333333333E-3</v>
      </c>
      <c r="I75" s="41">
        <f t="shared" si="1"/>
        <v>2.0637291666666666</v>
      </c>
    </row>
    <row r="76" spans="1:9" s="42" customFormat="1" ht="13.5" customHeight="1" x14ac:dyDescent="0.25">
      <c r="A76" s="105" t="s">
        <v>8</v>
      </c>
      <c r="B76" s="216" t="s">
        <v>247</v>
      </c>
      <c r="C76" s="216"/>
      <c r="D76" s="216"/>
      <c r="E76" s="216"/>
      <c r="F76" s="216"/>
      <c r="G76" s="216"/>
      <c r="H76" s="82">
        <f>(7/30)/12</f>
        <v>1.9444444444444445E-2</v>
      </c>
      <c r="I76" s="41">
        <f t="shared" si="1"/>
        <v>19.261472222222224</v>
      </c>
    </row>
    <row r="77" spans="1:9" s="42" customFormat="1" ht="13.5" customHeight="1" x14ac:dyDescent="0.25">
      <c r="A77" s="105" t="s">
        <v>25</v>
      </c>
      <c r="B77" s="216" t="s">
        <v>248</v>
      </c>
      <c r="C77" s="216"/>
      <c r="D77" s="216"/>
      <c r="E77" s="216"/>
      <c r="F77" s="216"/>
      <c r="G77" s="216"/>
      <c r="H77" s="83">
        <f>H52*H76</f>
        <v>6.7666666666666674E-3</v>
      </c>
      <c r="I77" s="41">
        <f>$I$35*H77</f>
        <v>6.7029923333333343</v>
      </c>
    </row>
    <row r="78" spans="1:9" s="42" customFormat="1" ht="13.5" customHeight="1" x14ac:dyDescent="0.25">
      <c r="A78" s="105" t="s">
        <v>27</v>
      </c>
      <c r="B78" s="216" t="s">
        <v>249</v>
      </c>
      <c r="C78" s="216"/>
      <c r="D78" s="216"/>
      <c r="E78" s="216"/>
      <c r="F78" s="216"/>
      <c r="G78" s="216"/>
      <c r="H78" s="80">
        <v>3.7999999999999999E-2</v>
      </c>
      <c r="I78" s="41">
        <f t="shared" si="1"/>
        <v>37.642420000000001</v>
      </c>
    </row>
    <row r="79" spans="1:9" ht="13.5" customHeight="1" x14ac:dyDescent="0.25">
      <c r="A79" s="211" t="s">
        <v>51</v>
      </c>
      <c r="B79" s="212"/>
      <c r="C79" s="212"/>
      <c r="D79" s="212"/>
      <c r="E79" s="212"/>
      <c r="F79" s="212"/>
      <c r="G79" s="213"/>
      <c r="H79" s="24">
        <f>SUM(H73:H78)</f>
        <v>7.0794444444444438E-2</v>
      </c>
      <c r="I79" s="21">
        <f>SUM(I73:I78)</f>
        <v>70.128268722222231</v>
      </c>
    </row>
    <row r="80" spans="1:9" x14ac:dyDescent="0.25">
      <c r="A80" s="103"/>
      <c r="B80" s="218"/>
      <c r="C80" s="218"/>
      <c r="D80" s="218"/>
      <c r="E80" s="218"/>
      <c r="F80" s="218"/>
      <c r="G80" s="218"/>
      <c r="H80" s="218"/>
      <c r="I80" s="104"/>
    </row>
    <row r="81" spans="1:12" ht="13.5" customHeight="1" x14ac:dyDescent="0.25">
      <c r="A81" s="207" t="s">
        <v>108</v>
      </c>
      <c r="B81" s="207"/>
      <c r="C81" s="207"/>
      <c r="D81" s="207"/>
      <c r="E81" s="207"/>
      <c r="F81" s="207"/>
      <c r="G81" s="207"/>
      <c r="H81" s="207"/>
      <c r="I81" s="207"/>
    </row>
    <row r="82" spans="1:12" ht="13.5" customHeight="1" x14ac:dyDescent="0.25">
      <c r="A82" s="100" t="s">
        <v>52</v>
      </c>
      <c r="B82" s="209" t="s">
        <v>53</v>
      </c>
      <c r="C82" s="209"/>
      <c r="D82" s="209"/>
      <c r="E82" s="209"/>
      <c r="F82" s="209"/>
      <c r="G82" s="209"/>
      <c r="H82" s="100" t="s">
        <v>19</v>
      </c>
      <c r="I82" s="100" t="s">
        <v>20</v>
      </c>
    </row>
    <row r="83" spans="1:12" ht="13.5" customHeight="1" x14ac:dyDescent="0.25">
      <c r="A83" s="102" t="s">
        <v>2</v>
      </c>
      <c r="B83" s="225" t="s">
        <v>250</v>
      </c>
      <c r="C83" s="225"/>
      <c r="D83" s="225"/>
      <c r="E83" s="225"/>
      <c r="F83" s="225"/>
      <c r="G83" s="225"/>
      <c r="H83" s="43">
        <v>0</v>
      </c>
      <c r="I83" s="19">
        <f>SUM($I$35,$I$69,$I$79)*H83</f>
        <v>0</v>
      </c>
    </row>
    <row r="84" spans="1:12" ht="13.5" customHeight="1" x14ac:dyDescent="0.25">
      <c r="A84" s="102" t="s">
        <v>4</v>
      </c>
      <c r="B84" s="187" t="s">
        <v>251</v>
      </c>
      <c r="C84" s="187"/>
      <c r="D84" s="187"/>
      <c r="E84" s="187"/>
      <c r="F84" s="187"/>
      <c r="G84" s="187"/>
      <c r="H84" s="43">
        <v>5.5599999999999998E-3</v>
      </c>
      <c r="I84" s="19">
        <f>SUM($I$35,$I$69,$I$79)*H84</f>
        <v>11.874652611332037</v>
      </c>
    </row>
    <row r="85" spans="1:12" s="42" customFormat="1" ht="13.5" customHeight="1" x14ac:dyDescent="0.25">
      <c r="A85" s="105" t="s">
        <v>6</v>
      </c>
      <c r="B85" s="219" t="s">
        <v>252</v>
      </c>
      <c r="C85" s="219"/>
      <c r="D85" s="219"/>
      <c r="E85" s="219"/>
      <c r="F85" s="219"/>
      <c r="G85" s="219"/>
      <c r="H85" s="40">
        <f>((5/30)/12)*0.02</f>
        <v>2.7777777777777778E-4</v>
      </c>
      <c r="I85" s="41">
        <f t="shared" ref="I85:I87" si="2">SUM($I$35,$I$69,$I$79)*H85</f>
        <v>0.59325802414728401</v>
      </c>
    </row>
    <row r="86" spans="1:12" s="42" customFormat="1" ht="13.5" customHeight="1" x14ac:dyDescent="0.25">
      <c r="A86" s="105" t="s">
        <v>8</v>
      </c>
      <c r="B86" s="219" t="s">
        <v>253</v>
      </c>
      <c r="C86" s="219"/>
      <c r="D86" s="219"/>
      <c r="E86" s="219"/>
      <c r="F86" s="219"/>
      <c r="G86" s="219"/>
      <c r="H86" s="40">
        <v>3.3300000000000001E-3</v>
      </c>
      <c r="I86" s="41">
        <f t="shared" si="2"/>
        <v>7.1119771934776406</v>
      </c>
    </row>
    <row r="87" spans="1:12" s="42" customFormat="1" ht="13.5" customHeight="1" x14ac:dyDescent="0.25">
      <c r="A87" s="105" t="s">
        <v>25</v>
      </c>
      <c r="B87" s="219" t="s">
        <v>254</v>
      </c>
      <c r="C87" s="219"/>
      <c r="D87" s="219"/>
      <c r="E87" s="219"/>
      <c r="F87" s="219"/>
      <c r="G87" s="219"/>
      <c r="H87" s="40">
        <v>1.1100000000000001E-3</v>
      </c>
      <c r="I87" s="41">
        <f t="shared" si="2"/>
        <v>2.3706590644925472</v>
      </c>
    </row>
    <row r="88" spans="1:12" ht="13.5" customHeight="1" x14ac:dyDescent="0.25">
      <c r="A88" s="102" t="s">
        <v>27</v>
      </c>
      <c r="B88" s="187" t="s">
        <v>255</v>
      </c>
      <c r="C88" s="187"/>
      <c r="D88" s="187"/>
      <c r="E88" s="187"/>
      <c r="F88" s="187"/>
      <c r="G88" s="187"/>
      <c r="H88" s="43">
        <v>4.7000000000000002E-3</v>
      </c>
      <c r="I88" s="41">
        <f>SUM($I$35,$I$69,$I$79)*H88</f>
        <v>10.037925768572046</v>
      </c>
    </row>
    <row r="89" spans="1:12" ht="13.5" customHeight="1" x14ac:dyDescent="0.25">
      <c r="A89" s="44"/>
      <c r="B89" s="209" t="s">
        <v>55</v>
      </c>
      <c r="C89" s="209"/>
      <c r="D89" s="209"/>
      <c r="E89" s="209"/>
      <c r="F89" s="209"/>
      <c r="G89" s="209"/>
      <c r="H89" s="45">
        <f>SUM(H83:H88)</f>
        <v>1.4977777777777777E-2</v>
      </c>
      <c r="I89" s="25">
        <f>SUM(I83:I88)</f>
        <v>31.988472662021557</v>
      </c>
      <c r="J89" s="75">
        <f>SUM(H41,J41,H52,H79,H89)</f>
        <v>0.69582342222222215</v>
      </c>
      <c r="K89" s="76">
        <f>I35*J89</f>
        <v>689.27572381911102</v>
      </c>
      <c r="L89" s="77">
        <f>SUM(I41,I52,I79,I98)</f>
        <v>706.42735959224376</v>
      </c>
    </row>
    <row r="90" spans="1:12" ht="5.25" customHeight="1" x14ac:dyDescent="0.25">
      <c r="A90" s="46"/>
      <c r="B90" s="220"/>
      <c r="C90" s="220"/>
      <c r="D90" s="220"/>
      <c r="E90" s="220"/>
      <c r="F90" s="220"/>
      <c r="G90" s="221"/>
      <c r="H90" s="221"/>
      <c r="I90" s="47"/>
    </row>
    <row r="91" spans="1:12" ht="13.5" customHeight="1" x14ac:dyDescent="0.25">
      <c r="A91" s="100" t="s">
        <v>56</v>
      </c>
      <c r="B91" s="222" t="s">
        <v>57</v>
      </c>
      <c r="C91" s="223"/>
      <c r="D91" s="223"/>
      <c r="E91" s="223"/>
      <c r="F91" s="223"/>
      <c r="G91" s="223"/>
      <c r="H91" s="224"/>
      <c r="I91" s="100" t="s">
        <v>20</v>
      </c>
    </row>
    <row r="92" spans="1:12" ht="13.5" customHeight="1" x14ac:dyDescent="0.25">
      <c r="A92" s="102" t="s">
        <v>2</v>
      </c>
      <c r="B92" s="226" t="s">
        <v>139</v>
      </c>
      <c r="C92" s="227"/>
      <c r="D92" s="227"/>
      <c r="E92" s="227"/>
      <c r="F92" s="227"/>
      <c r="G92" s="227"/>
      <c r="H92" s="228"/>
      <c r="I92" s="48">
        <v>0</v>
      </c>
    </row>
    <row r="93" spans="1:12" ht="13.5" customHeight="1" x14ac:dyDescent="0.25">
      <c r="A93" s="44"/>
      <c r="B93" s="211" t="s">
        <v>58</v>
      </c>
      <c r="C93" s="212"/>
      <c r="D93" s="212"/>
      <c r="E93" s="212"/>
      <c r="F93" s="212"/>
      <c r="G93" s="212"/>
      <c r="H93" s="213"/>
      <c r="I93" s="25">
        <f>SUM(I92)</f>
        <v>0</v>
      </c>
    </row>
    <row r="94" spans="1:12" x14ac:dyDescent="0.25">
      <c r="A94" s="46"/>
      <c r="B94" s="220"/>
      <c r="C94" s="220"/>
      <c r="D94" s="220"/>
      <c r="E94" s="220"/>
      <c r="F94" s="220"/>
      <c r="G94" s="221"/>
      <c r="H94" s="221"/>
      <c r="I94" s="47"/>
    </row>
    <row r="95" spans="1:12" ht="13.5" customHeight="1" x14ac:dyDescent="0.25">
      <c r="A95" s="190" t="s">
        <v>59</v>
      </c>
      <c r="B95" s="190"/>
      <c r="C95" s="190"/>
      <c r="D95" s="190"/>
      <c r="E95" s="190"/>
      <c r="F95" s="190"/>
      <c r="G95" s="190"/>
      <c r="H95" s="190"/>
      <c r="I95" s="190"/>
    </row>
    <row r="96" spans="1:12" ht="13.5" customHeight="1" x14ac:dyDescent="0.25">
      <c r="A96" s="39" t="s">
        <v>52</v>
      </c>
      <c r="B96" s="202" t="s">
        <v>54</v>
      </c>
      <c r="C96" s="202"/>
      <c r="D96" s="202"/>
      <c r="E96" s="202"/>
      <c r="F96" s="202"/>
      <c r="G96" s="202"/>
      <c r="H96" s="202"/>
      <c r="I96" s="19">
        <f>I89</f>
        <v>31.988472662021557</v>
      </c>
    </row>
    <row r="97" spans="1:11" ht="13.5" customHeight="1" x14ac:dyDescent="0.25">
      <c r="A97" s="39" t="s">
        <v>56</v>
      </c>
      <c r="B97" s="210" t="s">
        <v>60</v>
      </c>
      <c r="C97" s="210"/>
      <c r="D97" s="210"/>
      <c r="E97" s="210"/>
      <c r="F97" s="210"/>
      <c r="G97" s="210"/>
      <c r="H97" s="210"/>
      <c r="I97" s="19">
        <f>I93</f>
        <v>0</v>
      </c>
    </row>
    <row r="98" spans="1:11" ht="13.5" customHeight="1" x14ac:dyDescent="0.25">
      <c r="A98" s="189" t="s">
        <v>61</v>
      </c>
      <c r="B98" s="189"/>
      <c r="C98" s="189"/>
      <c r="D98" s="189"/>
      <c r="E98" s="189"/>
      <c r="F98" s="189"/>
      <c r="G98" s="189"/>
      <c r="H98" s="189"/>
      <c r="I98" s="21">
        <f>SUM(I96:I97)</f>
        <v>31.988472662021557</v>
      </c>
    </row>
    <row r="99" spans="1:11" x14ac:dyDescent="0.25">
      <c r="A99" s="46"/>
      <c r="B99" s="220"/>
      <c r="C99" s="220"/>
      <c r="D99" s="220"/>
      <c r="E99" s="220"/>
      <c r="F99" s="220"/>
      <c r="G99" s="221"/>
      <c r="H99" s="221"/>
      <c r="I99" s="47"/>
    </row>
    <row r="100" spans="1:11" ht="13.5" customHeight="1" x14ac:dyDescent="0.25">
      <c r="A100" s="207" t="s">
        <v>110</v>
      </c>
      <c r="B100" s="207"/>
      <c r="C100" s="207"/>
      <c r="D100" s="207"/>
      <c r="E100" s="207"/>
      <c r="F100" s="207"/>
      <c r="G100" s="207"/>
      <c r="H100" s="207"/>
      <c r="I100" s="207"/>
    </row>
    <row r="101" spans="1:11" ht="13.5" customHeight="1" x14ac:dyDescent="0.25">
      <c r="A101" s="100">
        <v>5</v>
      </c>
      <c r="B101" s="189" t="s">
        <v>62</v>
      </c>
      <c r="C101" s="189"/>
      <c r="D101" s="189"/>
      <c r="E101" s="189"/>
      <c r="F101" s="189"/>
      <c r="G101" s="189"/>
      <c r="H101" s="189"/>
      <c r="I101" s="100" t="s">
        <v>20</v>
      </c>
    </row>
    <row r="102" spans="1:11" s="42" customFormat="1" ht="13.5" customHeight="1" x14ac:dyDescent="0.25">
      <c r="A102" s="105" t="s">
        <v>2</v>
      </c>
      <c r="B102" s="219" t="s">
        <v>227</v>
      </c>
      <c r="C102" s="219"/>
      <c r="D102" s="219"/>
      <c r="E102" s="219"/>
      <c r="F102" s="219"/>
      <c r="G102" s="219"/>
      <c r="H102" s="219"/>
      <c r="I102" s="114">
        <f>UNIF!G38+'EPI''S'!G52</f>
        <v>100.09800499999997</v>
      </c>
    </row>
    <row r="103" spans="1:11" s="42" customFormat="1" ht="13.5" customHeight="1" x14ac:dyDescent="0.25">
      <c r="A103" s="105" t="s">
        <v>4</v>
      </c>
      <c r="B103" s="219" t="s">
        <v>63</v>
      </c>
      <c r="C103" s="219"/>
      <c r="D103" s="219"/>
      <c r="E103" s="219"/>
      <c r="F103" s="219"/>
      <c r="G103" s="219"/>
      <c r="H103" s="219"/>
      <c r="I103" s="114">
        <v>0</v>
      </c>
    </row>
    <row r="104" spans="1:11" s="42" customFormat="1" ht="13.5" customHeight="1" x14ac:dyDescent="0.25">
      <c r="A104" s="105" t="s">
        <v>6</v>
      </c>
      <c r="B104" s="233" t="s">
        <v>256</v>
      </c>
      <c r="C104" s="233"/>
      <c r="D104" s="233"/>
      <c r="E104" s="233"/>
      <c r="F104" s="233"/>
      <c r="G104" s="233"/>
      <c r="H104" s="233"/>
      <c r="I104" s="114">
        <f>(3000/36)/21</f>
        <v>3.9682539682539679</v>
      </c>
      <c r="J104" s="115">
        <f>SUM(PROPOSTA!E21:E24)</f>
        <v>2</v>
      </c>
    </row>
    <row r="105" spans="1:11" s="118" customFormat="1" ht="13.5" customHeight="1" x14ac:dyDescent="0.25">
      <c r="A105" s="116" t="s">
        <v>8</v>
      </c>
      <c r="B105" s="234" t="s">
        <v>126</v>
      </c>
      <c r="C105" s="235"/>
      <c r="D105" s="235"/>
      <c r="E105" s="235"/>
      <c r="F105" s="235"/>
      <c r="G105" s="235"/>
      <c r="H105" s="236"/>
      <c r="I105" s="117">
        <v>0</v>
      </c>
    </row>
    <row r="106" spans="1:11" ht="13.5" customHeight="1" x14ac:dyDescent="0.25">
      <c r="A106" s="189" t="s">
        <v>64</v>
      </c>
      <c r="B106" s="189"/>
      <c r="C106" s="189"/>
      <c r="D106" s="189"/>
      <c r="E106" s="189"/>
      <c r="F106" s="189"/>
      <c r="G106" s="189"/>
      <c r="H106" s="189"/>
      <c r="I106" s="21">
        <f>SUM(I102:I105)</f>
        <v>104.06625896825393</v>
      </c>
    </row>
    <row r="107" spans="1:11" x14ac:dyDescent="0.25">
      <c r="A107" s="237"/>
      <c r="B107" s="237"/>
      <c r="C107" s="237"/>
      <c r="D107" s="237"/>
      <c r="E107" s="237"/>
      <c r="F107" s="237"/>
      <c r="G107" s="238"/>
      <c r="H107" s="238"/>
      <c r="I107" s="26"/>
    </row>
    <row r="108" spans="1:11" ht="13.5" customHeight="1" x14ac:dyDescent="0.25">
      <c r="A108" s="207" t="s">
        <v>113</v>
      </c>
      <c r="B108" s="207"/>
      <c r="C108" s="207"/>
      <c r="D108" s="207"/>
      <c r="E108" s="207"/>
      <c r="F108" s="207"/>
      <c r="G108" s="207"/>
      <c r="H108" s="207"/>
      <c r="I108" s="207"/>
    </row>
    <row r="109" spans="1:11" ht="13.5" customHeight="1" x14ac:dyDescent="0.25">
      <c r="A109" s="100">
        <v>6</v>
      </c>
      <c r="B109" s="189" t="s">
        <v>65</v>
      </c>
      <c r="C109" s="189"/>
      <c r="D109" s="189"/>
      <c r="E109" s="189"/>
      <c r="F109" s="189"/>
      <c r="G109" s="189"/>
      <c r="H109" s="100" t="s">
        <v>19</v>
      </c>
      <c r="I109" s="100" t="s">
        <v>20</v>
      </c>
    </row>
    <row r="110" spans="1:11" s="42" customFormat="1" ht="13.5" customHeight="1" x14ac:dyDescent="0.25">
      <c r="A110" s="105" t="s">
        <v>2</v>
      </c>
      <c r="B110" s="229" t="s">
        <v>66</v>
      </c>
      <c r="C110" s="229"/>
      <c r="D110" s="229"/>
      <c r="E110" s="229"/>
      <c r="F110" s="229"/>
      <c r="G110" s="229"/>
      <c r="H110" s="62">
        <v>5.0000000000000001E-3</v>
      </c>
      <c r="I110" s="49">
        <f>SUM($I$129)*H110</f>
        <v>11.35891809280249</v>
      </c>
      <c r="J110" s="230"/>
      <c r="K110" s="231"/>
    </row>
    <row r="111" spans="1:11" s="42" customFormat="1" ht="13.5" customHeight="1" x14ac:dyDescent="0.25">
      <c r="A111" s="105" t="s">
        <v>4</v>
      </c>
      <c r="B111" s="229" t="s">
        <v>67</v>
      </c>
      <c r="C111" s="229"/>
      <c r="D111" s="229"/>
      <c r="E111" s="229"/>
      <c r="F111" s="229"/>
      <c r="G111" s="229"/>
      <c r="H111" s="62">
        <v>5.0000000000000001E-3</v>
      </c>
      <c r="I111" s="50">
        <f>SUM($I$129,I110)*H111</f>
        <v>11.415712683266502</v>
      </c>
      <c r="J111" s="232"/>
      <c r="K111" s="232"/>
    </row>
    <row r="112" spans="1:11" ht="13.5" customHeight="1" x14ac:dyDescent="0.25">
      <c r="A112" s="102"/>
      <c r="B112" s="188"/>
      <c r="C112" s="188"/>
      <c r="D112" s="188"/>
      <c r="E112" s="240" t="s">
        <v>68</v>
      </c>
      <c r="F112" s="240"/>
      <c r="G112" s="240"/>
      <c r="H112" s="240"/>
      <c r="I112" s="51"/>
      <c r="J112" s="241"/>
      <c r="K112" s="242"/>
    </row>
    <row r="113" spans="1:9" ht="13.5" customHeight="1" x14ac:dyDescent="0.25">
      <c r="A113" s="102" t="s">
        <v>6</v>
      </c>
      <c r="B113" s="243" t="s">
        <v>69</v>
      </c>
      <c r="C113" s="243"/>
      <c r="D113" s="243"/>
      <c r="E113" s="244">
        <f>SUM(H115,H116,H119)</f>
        <v>5.849E-2</v>
      </c>
      <c r="F113" s="245"/>
      <c r="G113" s="244">
        <f>1-((H115+H116+H119))</f>
        <v>0.94150999999999996</v>
      </c>
      <c r="H113" s="245"/>
      <c r="I113" s="52"/>
    </row>
    <row r="114" spans="1:9" ht="13.5" customHeight="1" x14ac:dyDescent="0.25">
      <c r="A114" s="102" t="s">
        <v>70</v>
      </c>
      <c r="B114" s="226" t="s">
        <v>71</v>
      </c>
      <c r="C114" s="227"/>
      <c r="D114" s="227"/>
      <c r="E114" s="227"/>
      <c r="F114" s="227"/>
      <c r="G114" s="227"/>
      <c r="H114" s="227"/>
      <c r="I114" s="53"/>
    </row>
    <row r="115" spans="1:9" ht="13.5" customHeight="1" x14ac:dyDescent="0.25">
      <c r="A115" s="54" t="s">
        <v>72</v>
      </c>
      <c r="B115" s="239" t="s">
        <v>73</v>
      </c>
      <c r="C115" s="239"/>
      <c r="D115" s="239"/>
      <c r="E115" s="239"/>
      <c r="F115" s="239"/>
      <c r="G115" s="239"/>
      <c r="H115" s="64">
        <v>1.5100000000000001E-3</v>
      </c>
      <c r="I115" s="51">
        <f>SUM($I$129,$I$110,$I$111)*H115/(1-$E$113)</f>
        <v>3.6800277814343092</v>
      </c>
    </row>
    <row r="116" spans="1:9" ht="13.5" customHeight="1" x14ac:dyDescent="0.25">
      <c r="A116" s="54" t="s">
        <v>74</v>
      </c>
      <c r="B116" s="239" t="s">
        <v>75</v>
      </c>
      <c r="C116" s="239"/>
      <c r="D116" s="239"/>
      <c r="E116" s="239"/>
      <c r="F116" s="239"/>
      <c r="G116" s="239"/>
      <c r="H116" s="64">
        <v>6.9800000000000001E-3</v>
      </c>
      <c r="I116" s="51">
        <f>SUM($I$129,$I$110,$I$111)*H116/(1-$E$113)</f>
        <v>17.010989347292366</v>
      </c>
    </row>
    <row r="117" spans="1:9" ht="13.5" customHeight="1" x14ac:dyDescent="0.25">
      <c r="A117" s="102" t="s">
        <v>76</v>
      </c>
      <c r="B117" s="226" t="s">
        <v>77</v>
      </c>
      <c r="C117" s="227"/>
      <c r="D117" s="227"/>
      <c r="E117" s="227"/>
      <c r="F117" s="227"/>
      <c r="G117" s="227"/>
      <c r="H117" s="227"/>
      <c r="I117" s="53"/>
    </row>
    <row r="118" spans="1:9" ht="13.5" customHeight="1" x14ac:dyDescent="0.25">
      <c r="A118" s="102" t="s">
        <v>78</v>
      </c>
      <c r="B118" s="226" t="s">
        <v>79</v>
      </c>
      <c r="C118" s="227"/>
      <c r="D118" s="227"/>
      <c r="E118" s="227"/>
      <c r="F118" s="227"/>
      <c r="G118" s="227"/>
      <c r="H118" s="227"/>
      <c r="I118" s="53"/>
    </row>
    <row r="119" spans="1:9" ht="13.5" customHeight="1" x14ac:dyDescent="0.25">
      <c r="A119" s="54" t="s">
        <v>80</v>
      </c>
      <c r="B119" s="239" t="s">
        <v>81</v>
      </c>
      <c r="C119" s="239"/>
      <c r="D119" s="239"/>
      <c r="E119" s="239"/>
      <c r="F119" s="239"/>
      <c r="G119" s="239"/>
      <c r="H119" s="63">
        <v>0.05</v>
      </c>
      <c r="I119" s="51">
        <f>SUM($I$129,$I$110,$I$111)*H119/(1-$E$113)</f>
        <v>121.85522455080493</v>
      </c>
    </row>
    <row r="120" spans="1:9" ht="13.5" customHeight="1" x14ac:dyDescent="0.25">
      <c r="A120" s="189" t="s">
        <v>82</v>
      </c>
      <c r="B120" s="189"/>
      <c r="C120" s="189"/>
      <c r="D120" s="189"/>
      <c r="E120" s="189"/>
      <c r="F120" s="189"/>
      <c r="G120" s="189"/>
      <c r="H120" s="189"/>
      <c r="I120" s="21">
        <f>SUM(I110:I119)</f>
        <v>165.32087245560061</v>
      </c>
    </row>
    <row r="121" spans="1:9" x14ac:dyDescent="0.25">
      <c r="A121" s="46"/>
      <c r="B121" s="220"/>
      <c r="C121" s="220"/>
      <c r="D121" s="220"/>
      <c r="E121" s="220"/>
      <c r="F121" s="220"/>
      <c r="G121" s="221"/>
      <c r="H121" s="221"/>
      <c r="I121" s="47"/>
    </row>
    <row r="122" spans="1:9" ht="13.5" customHeight="1" x14ac:dyDescent="0.25">
      <c r="A122" s="248" t="s">
        <v>83</v>
      </c>
      <c r="B122" s="248"/>
      <c r="C122" s="248"/>
      <c r="D122" s="248"/>
      <c r="E122" s="248"/>
      <c r="F122" s="248"/>
      <c r="G122" s="248"/>
      <c r="H122" s="248"/>
      <c r="I122" s="248"/>
    </row>
    <row r="123" spans="1:9" ht="13.5" customHeight="1" x14ac:dyDescent="0.25">
      <c r="A123" s="100"/>
      <c r="B123" s="211" t="s">
        <v>84</v>
      </c>
      <c r="C123" s="212"/>
      <c r="D123" s="212"/>
      <c r="E123" s="212"/>
      <c r="F123" s="212"/>
      <c r="G123" s="212"/>
      <c r="H123" s="213"/>
      <c r="I123" s="100" t="s">
        <v>20</v>
      </c>
    </row>
    <row r="124" spans="1:9" ht="13.5" customHeight="1" x14ac:dyDescent="0.25">
      <c r="A124" s="102" t="s">
        <v>2</v>
      </c>
      <c r="B124" s="246" t="s">
        <v>85</v>
      </c>
      <c r="C124" s="246"/>
      <c r="D124" s="246"/>
      <c r="E124" s="246"/>
      <c r="F124" s="246"/>
      <c r="G124" s="246"/>
      <c r="H124" s="246"/>
      <c r="I124" s="19">
        <f>I35</f>
        <v>990.59</v>
      </c>
    </row>
    <row r="125" spans="1:9" ht="13.5" customHeight="1" x14ac:dyDescent="0.25">
      <c r="A125" s="102" t="s">
        <v>4</v>
      </c>
      <c r="B125" s="246" t="s">
        <v>86</v>
      </c>
      <c r="C125" s="246"/>
      <c r="D125" s="246"/>
      <c r="E125" s="246"/>
      <c r="F125" s="246"/>
      <c r="G125" s="246"/>
      <c r="H125" s="246"/>
      <c r="I125" s="19">
        <f>I69</f>
        <v>1075.0106182079999</v>
      </c>
    </row>
    <row r="126" spans="1:9" ht="13.5" customHeight="1" x14ac:dyDescent="0.25">
      <c r="A126" s="102" t="s">
        <v>6</v>
      </c>
      <c r="B126" s="246" t="s">
        <v>87</v>
      </c>
      <c r="C126" s="246"/>
      <c r="D126" s="246"/>
      <c r="E126" s="246"/>
      <c r="F126" s="246"/>
      <c r="G126" s="246"/>
      <c r="H126" s="246"/>
      <c r="I126" s="19">
        <f>I79</f>
        <v>70.128268722222231</v>
      </c>
    </row>
    <row r="127" spans="1:9" ht="13.5" customHeight="1" x14ac:dyDescent="0.25">
      <c r="A127" s="102" t="s">
        <v>8</v>
      </c>
      <c r="B127" s="246" t="s">
        <v>88</v>
      </c>
      <c r="C127" s="246"/>
      <c r="D127" s="246"/>
      <c r="E127" s="246"/>
      <c r="F127" s="246"/>
      <c r="G127" s="246"/>
      <c r="H127" s="246"/>
      <c r="I127" s="19">
        <f>I98</f>
        <v>31.988472662021557</v>
      </c>
    </row>
    <row r="128" spans="1:9" ht="13.5" customHeight="1" x14ac:dyDescent="0.25">
      <c r="A128" s="102" t="s">
        <v>25</v>
      </c>
      <c r="B128" s="246" t="s">
        <v>89</v>
      </c>
      <c r="C128" s="246"/>
      <c r="D128" s="246"/>
      <c r="E128" s="246"/>
      <c r="F128" s="246"/>
      <c r="G128" s="246"/>
      <c r="H128" s="246"/>
      <c r="I128" s="19">
        <f>I106</f>
        <v>104.06625896825393</v>
      </c>
    </row>
    <row r="129" spans="1:10" ht="13.5" customHeight="1" x14ac:dyDescent="0.25">
      <c r="A129" s="247" t="s">
        <v>90</v>
      </c>
      <c r="B129" s="247"/>
      <c r="C129" s="247"/>
      <c r="D129" s="247"/>
      <c r="E129" s="247"/>
      <c r="F129" s="247"/>
      <c r="G129" s="247"/>
      <c r="H129" s="247"/>
      <c r="I129" s="55">
        <f>SUM(I124:I128)</f>
        <v>2271.7836185604979</v>
      </c>
    </row>
    <row r="130" spans="1:10" ht="13.5" customHeight="1" x14ac:dyDescent="0.25">
      <c r="A130" s="102" t="s">
        <v>27</v>
      </c>
      <c r="B130" s="225" t="s">
        <v>91</v>
      </c>
      <c r="C130" s="225"/>
      <c r="D130" s="225"/>
      <c r="E130" s="225"/>
      <c r="F130" s="225"/>
      <c r="G130" s="225"/>
      <c r="H130" s="225"/>
      <c r="I130" s="19">
        <f>I120</f>
        <v>165.32087245560061</v>
      </c>
    </row>
    <row r="131" spans="1:10" ht="13.5" customHeight="1" x14ac:dyDescent="0.25">
      <c r="A131" s="247" t="s">
        <v>92</v>
      </c>
      <c r="B131" s="247"/>
      <c r="C131" s="247"/>
      <c r="D131" s="247"/>
      <c r="E131" s="247"/>
      <c r="F131" s="247"/>
      <c r="G131" s="247"/>
      <c r="H131" s="247"/>
      <c r="I131" s="56">
        <f>ROUND(SUM(I129:I130),2)</f>
        <v>2437.1</v>
      </c>
      <c r="J131" s="57">
        <f>SUM(I35,I69,I79,I98,I106,I110,I111)/G113</f>
        <v>2437.1044910160986</v>
      </c>
    </row>
    <row r="132" spans="1:10" ht="13.5" customHeight="1" x14ac:dyDescent="0.25">
      <c r="A132" s="46"/>
      <c r="B132" s="220"/>
      <c r="C132" s="220"/>
      <c r="D132" s="220"/>
      <c r="E132" s="220"/>
      <c r="F132" s="220"/>
      <c r="G132" s="221"/>
      <c r="H132" s="221"/>
      <c r="I132" s="47"/>
    </row>
    <row r="133" spans="1:10" ht="13.5" customHeight="1" x14ac:dyDescent="0.25">
      <c r="A133" s="248" t="s">
        <v>93</v>
      </c>
      <c r="B133" s="248"/>
      <c r="C133" s="248"/>
      <c r="D133" s="248"/>
      <c r="E133" s="248"/>
      <c r="F133" s="248"/>
      <c r="G133" s="248"/>
      <c r="H133" s="248"/>
      <c r="I133" s="248"/>
    </row>
    <row r="134" spans="1:10" ht="36" x14ac:dyDescent="0.25">
      <c r="A134" s="255" t="s">
        <v>94</v>
      </c>
      <c r="B134" s="255"/>
      <c r="C134" s="255"/>
      <c r="D134" s="58" t="s">
        <v>95</v>
      </c>
      <c r="E134" s="101" t="s">
        <v>102</v>
      </c>
      <c r="F134" s="256" t="s">
        <v>103</v>
      </c>
      <c r="G134" s="256"/>
      <c r="H134" s="59" t="s">
        <v>96</v>
      </c>
      <c r="I134" s="60" t="s">
        <v>104</v>
      </c>
    </row>
    <row r="135" spans="1:10" ht="13.5" customHeight="1" x14ac:dyDescent="0.25">
      <c r="A135" s="33" t="s">
        <v>97</v>
      </c>
      <c r="B135" s="250" t="str">
        <f>H23</f>
        <v>AUXILIAR DE COZINHA - CBO: 5135-05</v>
      </c>
      <c r="C135" s="250"/>
      <c r="D135" s="61">
        <f>I131</f>
        <v>2437.1</v>
      </c>
      <c r="E135" s="33">
        <v>1</v>
      </c>
      <c r="F135" s="251">
        <f>(D135*E135)</f>
        <v>2437.1</v>
      </c>
      <c r="G135" s="251"/>
      <c r="H135" s="33">
        <f>H19</f>
        <v>0</v>
      </c>
      <c r="I135" s="99">
        <f>F135*H135</f>
        <v>0</v>
      </c>
    </row>
    <row r="136" spans="1:10" ht="20.25" customHeight="1" x14ac:dyDescent="0.25">
      <c r="A136" s="252" t="s">
        <v>98</v>
      </c>
      <c r="B136" s="252"/>
      <c r="C136" s="252"/>
      <c r="D136" s="252"/>
      <c r="E136" s="252"/>
      <c r="F136" s="252"/>
      <c r="G136" s="252"/>
      <c r="H136" s="252"/>
      <c r="I136" s="252"/>
    </row>
    <row r="137" spans="1:10" x14ac:dyDescent="0.25">
      <c r="A137" s="98"/>
      <c r="B137" s="253" t="s">
        <v>99</v>
      </c>
      <c r="C137" s="253"/>
      <c r="D137" s="253"/>
      <c r="E137" s="253"/>
      <c r="F137" s="253"/>
      <c r="G137" s="253"/>
      <c r="H137" s="253"/>
      <c r="I137" s="78" t="s">
        <v>20</v>
      </c>
    </row>
    <row r="138" spans="1:10" x14ac:dyDescent="0.25">
      <c r="A138" s="98" t="s">
        <v>2</v>
      </c>
      <c r="B138" s="254" t="s">
        <v>100</v>
      </c>
      <c r="C138" s="254"/>
      <c r="D138" s="254"/>
      <c r="E138" s="254"/>
      <c r="F138" s="254"/>
      <c r="G138" s="254"/>
      <c r="H138" s="254"/>
      <c r="I138" s="79">
        <f>I131</f>
        <v>2437.1</v>
      </c>
    </row>
    <row r="139" spans="1:10" x14ac:dyDescent="0.25">
      <c r="A139" s="98" t="s">
        <v>4</v>
      </c>
      <c r="B139" s="254" t="s">
        <v>101</v>
      </c>
      <c r="C139" s="254"/>
      <c r="D139" s="254"/>
      <c r="E139" s="254"/>
      <c r="F139" s="254"/>
      <c r="G139" s="254"/>
      <c r="H139" s="254"/>
      <c r="I139" s="79">
        <f>(H19*I138)</f>
        <v>0</v>
      </c>
      <c r="J139" s="18"/>
    </row>
    <row r="140" spans="1:10" x14ac:dyDescent="0.25">
      <c r="A140" s="98" t="s">
        <v>6</v>
      </c>
      <c r="B140" s="249" t="s">
        <v>105</v>
      </c>
      <c r="C140" s="249"/>
      <c r="D140" s="249"/>
      <c r="E140" s="249"/>
      <c r="F140" s="249"/>
      <c r="G140" s="249"/>
      <c r="H140" s="249"/>
      <c r="I140" s="78">
        <f>(I139*12)</f>
        <v>0</v>
      </c>
    </row>
  </sheetData>
  <sheetProtection algorithmName="SHA-512" hashValue="p8VqsIktoOt4vTnlUXMJ35jj9t9QyrE9kUKk3vVlahOhb+6RZEpnjfioS6ClqXn7b2ioR6HirjkRdtK/fusd/g==" saltValue="CmzHBQYhDKTh5j3ropjEBg==" spinCount="100000" sheet="1" objects="1" scenarios="1"/>
  <mergeCells count="171">
    <mergeCell ref="B140:H140"/>
    <mergeCell ref="B135:C135"/>
    <mergeCell ref="F135:G135"/>
    <mergeCell ref="A136:I136"/>
    <mergeCell ref="B137:H137"/>
    <mergeCell ref="B138:H138"/>
    <mergeCell ref="B139:H139"/>
    <mergeCell ref="A131:H131"/>
    <mergeCell ref="B132:F132"/>
    <mergeCell ref="G132:H132"/>
    <mergeCell ref="A133:I133"/>
    <mergeCell ref="A134:C134"/>
    <mergeCell ref="F134:G134"/>
    <mergeCell ref="B125:H125"/>
    <mergeCell ref="B126:H126"/>
    <mergeCell ref="B127:H127"/>
    <mergeCell ref="B128:H128"/>
    <mergeCell ref="A129:H129"/>
    <mergeCell ref="B130:H130"/>
    <mergeCell ref="A120:H120"/>
    <mergeCell ref="B121:F121"/>
    <mergeCell ref="G121:H121"/>
    <mergeCell ref="A122:I122"/>
    <mergeCell ref="B123:H123"/>
    <mergeCell ref="B124:H124"/>
    <mergeCell ref="B114:H114"/>
    <mergeCell ref="B115:G115"/>
    <mergeCell ref="B116:G116"/>
    <mergeCell ref="B117:H117"/>
    <mergeCell ref="B118:H118"/>
    <mergeCell ref="B119:G119"/>
    <mergeCell ref="B112:D112"/>
    <mergeCell ref="E112:H112"/>
    <mergeCell ref="J112:K112"/>
    <mergeCell ref="B113:D113"/>
    <mergeCell ref="E113:F113"/>
    <mergeCell ref="G113:H113"/>
    <mergeCell ref="A108:I108"/>
    <mergeCell ref="B109:G109"/>
    <mergeCell ref="B110:G110"/>
    <mergeCell ref="J110:K110"/>
    <mergeCell ref="B111:G111"/>
    <mergeCell ref="J111:K111"/>
    <mergeCell ref="B102:H102"/>
    <mergeCell ref="B103:H103"/>
    <mergeCell ref="B104:H104"/>
    <mergeCell ref="B105:H105"/>
    <mergeCell ref="A106:H106"/>
    <mergeCell ref="A107:F107"/>
    <mergeCell ref="G107:H107"/>
    <mergeCell ref="B97:H97"/>
    <mergeCell ref="A98:H98"/>
    <mergeCell ref="B99:F99"/>
    <mergeCell ref="G99:H99"/>
    <mergeCell ref="A100:I100"/>
    <mergeCell ref="B101:H101"/>
    <mergeCell ref="B92:H92"/>
    <mergeCell ref="B93:H93"/>
    <mergeCell ref="B94:F94"/>
    <mergeCell ref="G94:H94"/>
    <mergeCell ref="A95:I95"/>
    <mergeCell ref="B96:H96"/>
    <mergeCell ref="B87:G87"/>
    <mergeCell ref="B88:G88"/>
    <mergeCell ref="B89:G89"/>
    <mergeCell ref="B90:F90"/>
    <mergeCell ref="G90:H90"/>
    <mergeCell ref="B91:H91"/>
    <mergeCell ref="A81:I81"/>
    <mergeCell ref="B82:G82"/>
    <mergeCell ref="B83:G83"/>
    <mergeCell ref="B84:G84"/>
    <mergeCell ref="B85:G85"/>
    <mergeCell ref="B86:G86"/>
    <mergeCell ref="B75:G75"/>
    <mergeCell ref="B76:G76"/>
    <mergeCell ref="B77:G77"/>
    <mergeCell ref="B78:G78"/>
    <mergeCell ref="A79:G79"/>
    <mergeCell ref="B80:F80"/>
    <mergeCell ref="G80:H80"/>
    <mergeCell ref="B68:H68"/>
    <mergeCell ref="A69:H69"/>
    <mergeCell ref="A71:I71"/>
    <mergeCell ref="B72:G72"/>
    <mergeCell ref="B73:G73"/>
    <mergeCell ref="B74:G74"/>
    <mergeCell ref="B61:G61"/>
    <mergeCell ref="B62:G62"/>
    <mergeCell ref="A63:H63"/>
    <mergeCell ref="A65:I65"/>
    <mergeCell ref="B66:H66"/>
    <mergeCell ref="B67:H67"/>
    <mergeCell ref="B55:G55"/>
    <mergeCell ref="B56:G56"/>
    <mergeCell ref="B57:G57"/>
    <mergeCell ref="B58:G58"/>
    <mergeCell ref="B59:G59"/>
    <mergeCell ref="B60:G60"/>
    <mergeCell ref="B48:G48"/>
    <mergeCell ref="B49:G49"/>
    <mergeCell ref="B50:G50"/>
    <mergeCell ref="B51:G51"/>
    <mergeCell ref="A52:G52"/>
    <mergeCell ref="B54:G54"/>
    <mergeCell ref="B41:G41"/>
    <mergeCell ref="B43:G43"/>
    <mergeCell ref="B44:G44"/>
    <mergeCell ref="B45:G45"/>
    <mergeCell ref="B46:G46"/>
    <mergeCell ref="B47:G47"/>
    <mergeCell ref="A35:H35"/>
    <mergeCell ref="A36:I36"/>
    <mergeCell ref="A37:I37"/>
    <mergeCell ref="B38:G38"/>
    <mergeCell ref="B39:G39"/>
    <mergeCell ref="B40:G40"/>
    <mergeCell ref="B32:F32"/>
    <mergeCell ref="G32:H32"/>
    <mergeCell ref="B33:F33"/>
    <mergeCell ref="G33:H33"/>
    <mergeCell ref="B34:F34"/>
    <mergeCell ref="G34:H34"/>
    <mergeCell ref="B29:F29"/>
    <mergeCell ref="G29:H29"/>
    <mergeCell ref="B30:F30"/>
    <mergeCell ref="G30:H30"/>
    <mergeCell ref="B31:F31"/>
    <mergeCell ref="G31:H31"/>
    <mergeCell ref="A25:I25"/>
    <mergeCell ref="A26:I26"/>
    <mergeCell ref="B27:F27"/>
    <mergeCell ref="G27:H27"/>
    <mergeCell ref="B28:F28"/>
    <mergeCell ref="G28:H28"/>
    <mergeCell ref="B22:G22"/>
    <mergeCell ref="H22:I22"/>
    <mergeCell ref="B23:G23"/>
    <mergeCell ref="H23:I23"/>
    <mergeCell ref="B24:G24"/>
    <mergeCell ref="H24:I24"/>
    <mergeCell ref="A19:E19"/>
    <mergeCell ref="F19:G19"/>
    <mergeCell ref="H19:I19"/>
    <mergeCell ref="A20:I20"/>
    <mergeCell ref="B21:G21"/>
    <mergeCell ref="H21:I21"/>
    <mergeCell ref="B16:D16"/>
    <mergeCell ref="E16:I16"/>
    <mergeCell ref="A17:I17"/>
    <mergeCell ref="A18:E18"/>
    <mergeCell ref="F18:G18"/>
    <mergeCell ref="H18:I18"/>
    <mergeCell ref="B13:D13"/>
    <mergeCell ref="E13:I13"/>
    <mergeCell ref="B14:D14"/>
    <mergeCell ref="E14:I14"/>
    <mergeCell ref="B15:D15"/>
    <mergeCell ref="E15:I15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pageMargins left="0.70866141732283472" right="0.23622047244094491" top="0.6692913385826772" bottom="0.59055118110236227" header="0.11811023622047245" footer="0.11811023622047245"/>
  <pageSetup paperSize="9" scale="75" firstPageNumber="0" fitToHeight="0" orientation="portrait" horizontalDpi="300" verticalDpi="300" r:id="rId1"/>
  <headerFooter alignWithMargins="0">
    <oddHeader>&amp;L&amp;G</oddHeader>
    <oddFooter>&amp;L&amp;G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40"/>
  <sheetViews>
    <sheetView view="pageBreakPreview" topLeftCell="A62" zoomScaleNormal="100" zoomScaleSheetLayoutView="100" workbookViewId="0">
      <selection activeCell="A29" sqref="A29:I29"/>
    </sheetView>
  </sheetViews>
  <sheetFormatPr defaultRowHeight="15" x14ac:dyDescent="0.25"/>
  <cols>
    <col min="1" max="1" width="5.5703125" style="10" customWidth="1"/>
    <col min="2" max="3" width="19.42578125" style="10" customWidth="1"/>
    <col min="4" max="4" width="16.42578125" style="10" customWidth="1"/>
    <col min="5" max="5" width="12.42578125" style="10" customWidth="1"/>
    <col min="6" max="6" width="9.140625" style="10" customWidth="1"/>
    <col min="7" max="7" width="7.5703125" style="10" customWidth="1"/>
    <col min="8" max="8" width="12" style="10" customWidth="1"/>
    <col min="9" max="9" width="20.7109375" style="10" customWidth="1"/>
    <col min="10" max="10" width="12.85546875" style="10" customWidth="1"/>
    <col min="11" max="11" width="12.5703125" style="10" customWidth="1"/>
    <col min="12" max="12" width="10.28515625" style="10" customWidth="1"/>
    <col min="13" max="1024" width="8.7109375" style="10" customWidth="1"/>
    <col min="1025" max="16384" width="9.140625" style="10"/>
  </cols>
  <sheetData>
    <row r="1" spans="1:9" ht="15.75" x14ac:dyDescent="0.25">
      <c r="A1" s="162" t="s">
        <v>160</v>
      </c>
      <c r="B1" s="162"/>
      <c r="C1" s="162"/>
      <c r="D1" s="162"/>
      <c r="E1" s="162"/>
      <c r="F1" s="162"/>
      <c r="G1" s="162"/>
      <c r="H1" s="162"/>
      <c r="I1" s="162"/>
    </row>
    <row r="2" spans="1:9" ht="15.75" x14ac:dyDescent="0.25">
      <c r="A2" s="162" t="s">
        <v>114</v>
      </c>
      <c r="B2" s="162"/>
      <c r="C2" s="162"/>
      <c r="D2" s="162"/>
      <c r="E2" s="162"/>
      <c r="F2" s="162"/>
      <c r="G2" s="162"/>
      <c r="H2" s="162"/>
      <c r="I2" s="162"/>
    </row>
    <row r="3" spans="1:9" ht="15.75" x14ac:dyDescent="0.25">
      <c r="A3" s="162" t="s">
        <v>161</v>
      </c>
      <c r="B3" s="162"/>
      <c r="C3" s="162"/>
      <c r="D3" s="162"/>
      <c r="E3" s="162"/>
      <c r="F3" s="162"/>
      <c r="G3" s="162"/>
      <c r="H3" s="162"/>
      <c r="I3" s="162"/>
    </row>
    <row r="4" spans="1:9" ht="15.75" x14ac:dyDescent="0.25">
      <c r="A4" s="162" t="s">
        <v>162</v>
      </c>
      <c r="B4" s="162"/>
      <c r="C4" s="162"/>
      <c r="D4" s="162"/>
      <c r="E4" s="162"/>
      <c r="F4" s="162"/>
      <c r="G4" s="162"/>
      <c r="H4" s="162"/>
      <c r="I4" s="162"/>
    </row>
    <row r="5" spans="1:9" ht="15.75" x14ac:dyDescent="0.25">
      <c r="A5" s="162" t="s">
        <v>163</v>
      </c>
      <c r="B5" s="162"/>
      <c r="C5" s="162"/>
      <c r="D5" s="162"/>
      <c r="E5" s="162"/>
      <c r="F5" s="162"/>
      <c r="G5" s="162"/>
      <c r="H5" s="162"/>
      <c r="I5" s="162"/>
    </row>
    <row r="6" spans="1:9" ht="15.75" x14ac:dyDescent="0.25">
      <c r="A6" s="163" t="s">
        <v>258</v>
      </c>
      <c r="B6" s="257"/>
      <c r="C6" s="257"/>
      <c r="D6" s="257"/>
      <c r="E6" s="257"/>
      <c r="F6" s="257"/>
      <c r="G6" s="257"/>
      <c r="H6" s="257"/>
      <c r="I6" s="257"/>
    </row>
    <row r="7" spans="1:9" x14ac:dyDescent="0.25">
      <c r="A7" s="181"/>
      <c r="B7" s="181"/>
      <c r="C7" s="181"/>
      <c r="D7" s="181"/>
      <c r="E7" s="181"/>
      <c r="F7" s="181"/>
      <c r="G7" s="181"/>
      <c r="H7" s="181"/>
      <c r="I7" s="181"/>
    </row>
    <row r="8" spans="1:9" ht="18.75" x14ac:dyDescent="0.25">
      <c r="A8" s="182" t="s">
        <v>0</v>
      </c>
      <c r="B8" s="182"/>
      <c r="C8" s="182"/>
      <c r="D8" s="182"/>
      <c r="E8" s="182"/>
      <c r="F8" s="182"/>
      <c r="G8" s="182"/>
      <c r="H8" s="182"/>
      <c r="I8" s="182"/>
    </row>
    <row r="9" spans="1:9" x14ac:dyDescent="0.25">
      <c r="A9" s="181"/>
      <c r="B9" s="181"/>
      <c r="C9" s="181"/>
      <c r="D9" s="181"/>
      <c r="E9" s="181"/>
      <c r="F9" s="181"/>
      <c r="G9" s="181"/>
      <c r="H9" s="181"/>
      <c r="I9" s="181"/>
    </row>
    <row r="10" spans="1:9" ht="13.5" customHeight="1" x14ac:dyDescent="0.25">
      <c r="A10" s="183" t="s">
        <v>156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 thickBot="1" x14ac:dyDescent="0.3">
      <c r="A11" s="184" t="s">
        <v>0</v>
      </c>
      <c r="B11" s="184"/>
      <c r="C11" s="184"/>
      <c r="D11" s="184"/>
      <c r="E11" s="184"/>
      <c r="F11" s="184"/>
      <c r="G11" s="184"/>
      <c r="H11" s="184"/>
      <c r="I11" s="184"/>
    </row>
    <row r="12" spans="1:9" ht="13.5" customHeight="1" x14ac:dyDescent="0.25">
      <c r="A12" s="185" t="s">
        <v>1</v>
      </c>
      <c r="B12" s="185"/>
      <c r="C12" s="185"/>
      <c r="D12" s="185"/>
      <c r="E12" s="185"/>
      <c r="F12" s="185"/>
      <c r="G12" s="185"/>
      <c r="H12" s="185"/>
      <c r="I12" s="185"/>
    </row>
    <row r="13" spans="1:9" ht="13.5" customHeight="1" x14ac:dyDescent="0.25">
      <c r="A13" s="102" t="s">
        <v>2</v>
      </c>
      <c r="B13" s="187" t="s">
        <v>3</v>
      </c>
      <c r="C13" s="187"/>
      <c r="D13" s="187"/>
      <c r="E13" s="191">
        <v>45065</v>
      </c>
      <c r="F13" s="192"/>
      <c r="G13" s="192"/>
      <c r="H13" s="192"/>
      <c r="I13" s="192"/>
    </row>
    <row r="14" spans="1:9" ht="13.5" customHeight="1" x14ac:dyDescent="0.25">
      <c r="A14" s="102" t="s">
        <v>4</v>
      </c>
      <c r="B14" s="193" t="s">
        <v>5</v>
      </c>
      <c r="C14" s="193"/>
      <c r="D14" s="193"/>
      <c r="E14" s="194" t="s">
        <v>229</v>
      </c>
      <c r="F14" s="194"/>
      <c r="G14" s="194"/>
      <c r="H14" s="194"/>
      <c r="I14" s="194"/>
    </row>
    <row r="15" spans="1:9" ht="13.5" customHeight="1" x14ac:dyDescent="0.25">
      <c r="A15" s="102" t="s">
        <v>6</v>
      </c>
      <c r="B15" s="193" t="s">
        <v>7</v>
      </c>
      <c r="C15" s="193"/>
      <c r="D15" s="193"/>
      <c r="E15" s="195" t="s">
        <v>266</v>
      </c>
      <c r="F15" s="195"/>
      <c r="G15" s="195"/>
      <c r="H15" s="195"/>
      <c r="I15" s="195"/>
    </row>
    <row r="16" spans="1:9" ht="13.5" customHeight="1" x14ac:dyDescent="0.25">
      <c r="A16" s="102" t="s">
        <v>8</v>
      </c>
      <c r="B16" s="187" t="s">
        <v>9</v>
      </c>
      <c r="C16" s="187"/>
      <c r="D16" s="187"/>
      <c r="E16" s="188" t="s">
        <v>111</v>
      </c>
      <c r="F16" s="188"/>
      <c r="G16" s="188"/>
      <c r="H16" s="188"/>
      <c r="I16" s="188"/>
    </row>
    <row r="17" spans="1:14" x14ac:dyDescent="0.25">
      <c r="A17" s="181"/>
      <c r="B17" s="181"/>
      <c r="C17" s="181"/>
      <c r="D17" s="181"/>
      <c r="E17" s="181"/>
      <c r="F17" s="181"/>
      <c r="G17" s="181"/>
      <c r="H17" s="181"/>
      <c r="I17" s="181"/>
    </row>
    <row r="18" spans="1:14" ht="26.25" customHeight="1" x14ac:dyDescent="0.25">
      <c r="A18" s="189" t="s">
        <v>10</v>
      </c>
      <c r="B18" s="189"/>
      <c r="C18" s="189"/>
      <c r="D18" s="189"/>
      <c r="E18" s="189"/>
      <c r="F18" s="189" t="s">
        <v>11</v>
      </c>
      <c r="G18" s="189"/>
      <c r="H18" s="190" t="s">
        <v>159</v>
      </c>
      <c r="I18" s="190"/>
      <c r="N18" s="17"/>
    </row>
    <row r="19" spans="1:14" x14ac:dyDescent="0.25">
      <c r="A19" s="188" t="s">
        <v>112</v>
      </c>
      <c r="B19" s="188"/>
      <c r="C19" s="188"/>
      <c r="D19" s="188"/>
      <c r="E19" s="188"/>
      <c r="F19" s="188" t="s">
        <v>12</v>
      </c>
      <c r="G19" s="188"/>
      <c r="H19" s="201">
        <f>PROPOSTA!E23</f>
        <v>1</v>
      </c>
      <c r="I19" s="201"/>
    </row>
    <row r="20" spans="1:14" x14ac:dyDescent="0.25">
      <c r="A20" s="190" t="s">
        <v>106</v>
      </c>
      <c r="B20" s="190"/>
      <c r="C20" s="190"/>
      <c r="D20" s="190"/>
      <c r="E20" s="190"/>
      <c r="F20" s="190"/>
      <c r="G20" s="190"/>
      <c r="H20" s="190"/>
      <c r="I20" s="190"/>
    </row>
    <row r="21" spans="1:14" hidden="1" x14ac:dyDescent="0.25">
      <c r="A21" s="102">
        <v>1</v>
      </c>
      <c r="B21" s="187" t="s">
        <v>13</v>
      </c>
      <c r="C21" s="187"/>
      <c r="D21" s="187"/>
      <c r="E21" s="187"/>
      <c r="F21" s="187"/>
      <c r="G21" s="187"/>
      <c r="H21" s="188" t="str">
        <f>A19</f>
        <v>Apoio Administrativo</v>
      </c>
      <c r="I21" s="188"/>
    </row>
    <row r="22" spans="1:14" hidden="1" x14ac:dyDescent="0.25">
      <c r="A22" s="102">
        <v>2</v>
      </c>
      <c r="B22" s="196" t="s">
        <v>14</v>
      </c>
      <c r="C22" s="196"/>
      <c r="D22" s="196"/>
      <c r="E22" s="196"/>
      <c r="F22" s="196"/>
      <c r="G22" s="196"/>
      <c r="H22" s="197">
        <v>1184.5</v>
      </c>
      <c r="I22" s="197"/>
    </row>
    <row r="23" spans="1:14" x14ac:dyDescent="0.25">
      <c r="A23" s="102">
        <v>3</v>
      </c>
      <c r="B23" s="187" t="s">
        <v>15</v>
      </c>
      <c r="C23" s="187"/>
      <c r="D23" s="187"/>
      <c r="E23" s="187"/>
      <c r="F23" s="187"/>
      <c r="G23" s="187"/>
      <c r="H23" s="198" t="str">
        <f>A10</f>
        <v>ALMOXARIFE - CBO: 4141-05</v>
      </c>
      <c r="I23" s="198"/>
      <c r="M23" s="18"/>
    </row>
    <row r="24" spans="1:14" x14ac:dyDescent="0.25">
      <c r="A24" s="102">
        <v>4</v>
      </c>
      <c r="B24" s="196" t="s">
        <v>16</v>
      </c>
      <c r="C24" s="196"/>
      <c r="D24" s="196"/>
      <c r="E24" s="196"/>
      <c r="F24" s="196"/>
      <c r="G24" s="196"/>
      <c r="H24" s="199">
        <v>44927</v>
      </c>
      <c r="I24" s="200"/>
    </row>
    <row r="25" spans="1:14" x14ac:dyDescent="0.25">
      <c r="A25" s="206"/>
      <c r="B25" s="206"/>
      <c r="C25" s="206"/>
      <c r="D25" s="206"/>
      <c r="E25" s="206"/>
      <c r="F25" s="206"/>
      <c r="G25" s="206"/>
      <c r="H25" s="206"/>
      <c r="I25" s="206"/>
    </row>
    <row r="26" spans="1:14" ht="13.5" customHeight="1" x14ac:dyDescent="0.25">
      <c r="A26" s="207" t="s">
        <v>17</v>
      </c>
      <c r="B26" s="207"/>
      <c r="C26" s="207"/>
      <c r="D26" s="207"/>
      <c r="E26" s="207"/>
      <c r="F26" s="207"/>
      <c r="G26" s="207"/>
      <c r="H26" s="207"/>
      <c r="I26" s="207"/>
    </row>
    <row r="27" spans="1:14" ht="13.5" customHeight="1" x14ac:dyDescent="0.25">
      <c r="A27" s="100">
        <v>1</v>
      </c>
      <c r="B27" s="189" t="s">
        <v>18</v>
      </c>
      <c r="C27" s="189"/>
      <c r="D27" s="189"/>
      <c r="E27" s="189"/>
      <c r="F27" s="189"/>
      <c r="G27" s="189" t="s">
        <v>19</v>
      </c>
      <c r="H27" s="189"/>
      <c r="I27" s="100" t="s">
        <v>20</v>
      </c>
    </row>
    <row r="28" spans="1:14" s="145" customFormat="1" ht="13.5" customHeight="1" x14ac:dyDescent="0.25">
      <c r="A28" s="143" t="s">
        <v>2</v>
      </c>
      <c r="B28" s="258" t="s">
        <v>21</v>
      </c>
      <c r="C28" s="258"/>
      <c r="D28" s="258"/>
      <c r="E28" s="258"/>
      <c r="F28" s="258"/>
      <c r="G28" s="259">
        <v>1</v>
      </c>
      <c r="H28" s="259"/>
      <c r="I28" s="144">
        <v>1544.42</v>
      </c>
    </row>
    <row r="29" spans="1:14" s="145" customFormat="1" ht="13.5" customHeight="1" x14ac:dyDescent="0.25">
      <c r="A29" s="143" t="s">
        <v>257</v>
      </c>
      <c r="B29" s="258" t="s">
        <v>22</v>
      </c>
      <c r="C29" s="258"/>
      <c r="D29" s="258"/>
      <c r="E29" s="258"/>
      <c r="F29" s="258"/>
      <c r="G29" s="259">
        <v>0</v>
      </c>
      <c r="H29" s="259"/>
      <c r="I29" s="146">
        <v>0</v>
      </c>
    </row>
    <row r="30" spans="1:14" s="145" customFormat="1" ht="13.5" customHeight="1" x14ac:dyDescent="0.25">
      <c r="A30" s="143" t="s">
        <v>6</v>
      </c>
      <c r="B30" s="258" t="s">
        <v>23</v>
      </c>
      <c r="C30" s="258"/>
      <c r="D30" s="258"/>
      <c r="E30" s="258"/>
      <c r="F30" s="258"/>
      <c r="G30" s="259">
        <v>0</v>
      </c>
      <c r="H30" s="259"/>
      <c r="I30" s="144">
        <f>(J30*G30)</f>
        <v>0</v>
      </c>
      <c r="J30" s="147">
        <v>1302</v>
      </c>
      <c r="K30" s="145" t="s">
        <v>268</v>
      </c>
    </row>
    <row r="31" spans="1:14" s="145" customFormat="1" ht="13.5" customHeight="1" x14ac:dyDescent="0.25">
      <c r="A31" s="143" t="s">
        <v>8</v>
      </c>
      <c r="B31" s="258" t="s">
        <v>24</v>
      </c>
      <c r="C31" s="258"/>
      <c r="D31" s="258"/>
      <c r="E31" s="258"/>
      <c r="F31" s="258"/>
      <c r="G31" s="259">
        <v>0</v>
      </c>
      <c r="H31" s="259"/>
      <c r="I31" s="144">
        <v>0</v>
      </c>
    </row>
    <row r="32" spans="1:14" ht="13.5" customHeight="1" x14ac:dyDescent="0.25">
      <c r="A32" s="102" t="s">
        <v>25</v>
      </c>
      <c r="B32" s="202" t="s">
        <v>26</v>
      </c>
      <c r="C32" s="202"/>
      <c r="D32" s="202"/>
      <c r="E32" s="202"/>
      <c r="F32" s="202"/>
      <c r="G32" s="203">
        <v>0</v>
      </c>
      <c r="H32" s="203"/>
      <c r="I32" s="19">
        <v>0</v>
      </c>
    </row>
    <row r="33" spans="1:10" ht="13.5" customHeight="1" x14ac:dyDescent="0.25">
      <c r="A33" s="102" t="s">
        <v>27</v>
      </c>
      <c r="B33" s="202" t="s">
        <v>28</v>
      </c>
      <c r="C33" s="202"/>
      <c r="D33" s="202"/>
      <c r="E33" s="202"/>
      <c r="F33" s="202"/>
      <c r="G33" s="203">
        <v>0</v>
      </c>
      <c r="H33" s="203"/>
      <c r="I33" s="19">
        <v>0</v>
      </c>
    </row>
    <row r="34" spans="1:10" ht="13.5" customHeight="1" x14ac:dyDescent="0.25">
      <c r="A34" s="102" t="s">
        <v>29</v>
      </c>
      <c r="B34" s="187" t="s">
        <v>30</v>
      </c>
      <c r="C34" s="187"/>
      <c r="D34" s="187"/>
      <c r="E34" s="187"/>
      <c r="F34" s="187"/>
      <c r="G34" s="203">
        <v>0</v>
      </c>
      <c r="H34" s="203"/>
      <c r="I34" s="19">
        <v>0</v>
      </c>
    </row>
    <row r="35" spans="1:10" ht="13.5" customHeight="1" x14ac:dyDescent="0.25">
      <c r="A35" s="189" t="s">
        <v>31</v>
      </c>
      <c r="B35" s="189"/>
      <c r="C35" s="189"/>
      <c r="D35" s="189"/>
      <c r="E35" s="189"/>
      <c r="F35" s="189"/>
      <c r="G35" s="189"/>
      <c r="H35" s="189"/>
      <c r="I35" s="21">
        <f>SUM(I28:I34)</f>
        <v>1544.42</v>
      </c>
    </row>
    <row r="36" spans="1:10" x14ac:dyDescent="0.25">
      <c r="A36" s="208"/>
      <c r="B36" s="208"/>
      <c r="C36" s="208"/>
      <c r="D36" s="208"/>
      <c r="E36" s="208"/>
      <c r="F36" s="208"/>
      <c r="G36" s="208"/>
      <c r="H36" s="208"/>
      <c r="I36" s="208"/>
    </row>
    <row r="37" spans="1:10" ht="13.5" customHeight="1" x14ac:dyDescent="0.25">
      <c r="A37" s="207" t="s">
        <v>109</v>
      </c>
      <c r="B37" s="207"/>
      <c r="C37" s="207"/>
      <c r="D37" s="207"/>
      <c r="E37" s="207"/>
      <c r="F37" s="207"/>
      <c r="G37" s="207"/>
      <c r="H37" s="207"/>
      <c r="I37" s="207"/>
    </row>
    <row r="38" spans="1:10" ht="13.5" customHeight="1" x14ac:dyDescent="0.25">
      <c r="A38" s="100" t="s">
        <v>32</v>
      </c>
      <c r="B38" s="209" t="s">
        <v>33</v>
      </c>
      <c r="C38" s="209"/>
      <c r="D38" s="209"/>
      <c r="E38" s="209"/>
      <c r="F38" s="209"/>
      <c r="G38" s="209"/>
      <c r="H38" s="100" t="s">
        <v>19</v>
      </c>
      <c r="I38" s="100" t="s">
        <v>20</v>
      </c>
    </row>
    <row r="39" spans="1:10" ht="13.5" customHeight="1" x14ac:dyDescent="0.25">
      <c r="A39" s="102" t="s">
        <v>2</v>
      </c>
      <c r="B39" s="210" t="s">
        <v>230</v>
      </c>
      <c r="C39" s="210"/>
      <c r="D39" s="210"/>
      <c r="E39" s="210"/>
      <c r="F39" s="210"/>
      <c r="G39" s="210"/>
      <c r="H39" s="22">
        <v>8.3299999999999999E-2</v>
      </c>
      <c r="I39" s="19">
        <f>$I$35*H39</f>
        <v>128.65018599999999</v>
      </c>
    </row>
    <row r="40" spans="1:10" ht="13.5" customHeight="1" x14ac:dyDescent="0.25">
      <c r="A40" s="102" t="s">
        <v>4</v>
      </c>
      <c r="B40" s="210" t="s">
        <v>231</v>
      </c>
      <c r="C40" s="210"/>
      <c r="D40" s="210"/>
      <c r="E40" s="210"/>
      <c r="F40" s="210"/>
      <c r="G40" s="210"/>
      <c r="H40" s="22">
        <v>0.1111</v>
      </c>
      <c r="I40" s="19">
        <f>$I$35*H40</f>
        <v>171.58506200000002</v>
      </c>
    </row>
    <row r="41" spans="1:10" ht="13.5" customHeight="1" x14ac:dyDescent="0.25">
      <c r="A41" s="23"/>
      <c r="B41" s="189" t="s">
        <v>34</v>
      </c>
      <c r="C41" s="189"/>
      <c r="D41" s="189"/>
      <c r="E41" s="189"/>
      <c r="F41" s="189"/>
      <c r="G41" s="189"/>
      <c r="H41" s="24">
        <f>SUM(H39:H40)</f>
        <v>0.19440000000000002</v>
      </c>
      <c r="I41" s="25">
        <f>SUM(I39:I40)</f>
        <v>300.23524800000001</v>
      </c>
      <c r="J41" s="75">
        <f>H52*H41</f>
        <v>6.7651200000000009E-2</v>
      </c>
    </row>
    <row r="42" spans="1:10" ht="9.75" customHeight="1" x14ac:dyDescent="0.25">
      <c r="A42" s="103"/>
      <c r="B42" s="103"/>
      <c r="C42" s="103"/>
      <c r="D42" s="103"/>
      <c r="E42" s="103"/>
      <c r="F42" s="103"/>
      <c r="G42" s="103"/>
      <c r="H42" s="103"/>
      <c r="I42" s="26"/>
    </row>
    <row r="43" spans="1:10" ht="13.5" customHeight="1" x14ac:dyDescent="0.25">
      <c r="A43" s="100" t="s">
        <v>35</v>
      </c>
      <c r="B43" s="209" t="s">
        <v>36</v>
      </c>
      <c r="C43" s="209"/>
      <c r="D43" s="209"/>
      <c r="E43" s="209"/>
      <c r="F43" s="209"/>
      <c r="G43" s="209"/>
      <c r="H43" s="100" t="s">
        <v>19</v>
      </c>
      <c r="I43" s="100" t="s">
        <v>20</v>
      </c>
    </row>
    <row r="44" spans="1:10" ht="13.5" customHeight="1" x14ac:dyDescent="0.25">
      <c r="A44" s="102" t="s">
        <v>2</v>
      </c>
      <c r="B44" s="210" t="s">
        <v>232</v>
      </c>
      <c r="C44" s="210"/>
      <c r="D44" s="210"/>
      <c r="E44" s="210"/>
      <c r="F44" s="210"/>
      <c r="G44" s="210"/>
      <c r="H44" s="27">
        <v>0.2</v>
      </c>
      <c r="I44" s="19">
        <f>SUM($I$35,$I$41)*H44</f>
        <v>368.93104960000005</v>
      </c>
    </row>
    <row r="45" spans="1:10" ht="13.5" customHeight="1" x14ac:dyDescent="0.25">
      <c r="A45" s="102" t="s">
        <v>4</v>
      </c>
      <c r="B45" s="210" t="s">
        <v>233</v>
      </c>
      <c r="C45" s="210"/>
      <c r="D45" s="210"/>
      <c r="E45" s="210"/>
      <c r="F45" s="210"/>
      <c r="G45" s="210"/>
      <c r="H45" s="27">
        <v>2.5000000000000001E-2</v>
      </c>
      <c r="I45" s="19">
        <f t="shared" ref="I45:I51" si="0">SUM($I$35,$I$41)*H45</f>
        <v>46.116381200000006</v>
      </c>
    </row>
    <row r="46" spans="1:10" ht="13.5" customHeight="1" x14ac:dyDescent="0.25">
      <c r="A46" s="102" t="s">
        <v>6</v>
      </c>
      <c r="B46" s="210" t="s">
        <v>234</v>
      </c>
      <c r="C46" s="210"/>
      <c r="D46" s="210"/>
      <c r="E46" s="210"/>
      <c r="F46" s="210"/>
      <c r="G46" s="210"/>
      <c r="H46" s="28">
        <f>(2%*0.5)</f>
        <v>0.01</v>
      </c>
      <c r="I46" s="19">
        <f t="shared" si="0"/>
        <v>18.446552480000001</v>
      </c>
    </row>
    <row r="47" spans="1:10" ht="13.5" customHeight="1" x14ac:dyDescent="0.25">
      <c r="A47" s="102" t="s">
        <v>8</v>
      </c>
      <c r="B47" s="210" t="s">
        <v>235</v>
      </c>
      <c r="C47" s="210"/>
      <c r="D47" s="210"/>
      <c r="E47" s="210"/>
      <c r="F47" s="210"/>
      <c r="G47" s="210"/>
      <c r="H47" s="29">
        <v>1.4999999999999999E-2</v>
      </c>
      <c r="I47" s="19">
        <f t="shared" si="0"/>
        <v>27.669828719999998</v>
      </c>
    </row>
    <row r="48" spans="1:10" ht="13.5" customHeight="1" x14ac:dyDescent="0.25">
      <c r="A48" s="102" t="s">
        <v>25</v>
      </c>
      <c r="B48" s="210" t="s">
        <v>236</v>
      </c>
      <c r="C48" s="210"/>
      <c r="D48" s="210"/>
      <c r="E48" s="210"/>
      <c r="F48" s="210"/>
      <c r="G48" s="210"/>
      <c r="H48" s="29">
        <v>0.01</v>
      </c>
      <c r="I48" s="19">
        <f t="shared" si="0"/>
        <v>18.446552480000001</v>
      </c>
    </row>
    <row r="49" spans="1:9" ht="13.5" customHeight="1" x14ac:dyDescent="0.25">
      <c r="A49" s="102" t="s">
        <v>27</v>
      </c>
      <c r="B49" s="210" t="s">
        <v>237</v>
      </c>
      <c r="C49" s="210"/>
      <c r="D49" s="210"/>
      <c r="E49" s="210"/>
      <c r="F49" s="210"/>
      <c r="G49" s="210"/>
      <c r="H49" s="29">
        <v>6.0000000000000001E-3</v>
      </c>
      <c r="I49" s="19">
        <f t="shared" si="0"/>
        <v>11.067931488000001</v>
      </c>
    </row>
    <row r="50" spans="1:9" ht="13.5" customHeight="1" x14ac:dyDescent="0.25">
      <c r="A50" s="102" t="s">
        <v>29</v>
      </c>
      <c r="B50" s="210" t="s">
        <v>238</v>
      </c>
      <c r="C50" s="210"/>
      <c r="D50" s="210"/>
      <c r="E50" s="210"/>
      <c r="F50" s="210"/>
      <c r="G50" s="210"/>
      <c r="H50" s="29">
        <v>2E-3</v>
      </c>
      <c r="I50" s="19">
        <f t="shared" si="0"/>
        <v>3.6893104960000001</v>
      </c>
    </row>
    <row r="51" spans="1:9" ht="13.5" customHeight="1" x14ac:dyDescent="0.25">
      <c r="A51" s="102" t="s">
        <v>37</v>
      </c>
      <c r="B51" s="210" t="s">
        <v>239</v>
      </c>
      <c r="C51" s="210"/>
      <c r="D51" s="210"/>
      <c r="E51" s="210"/>
      <c r="F51" s="210"/>
      <c r="G51" s="210"/>
      <c r="H51" s="29">
        <v>0.08</v>
      </c>
      <c r="I51" s="19">
        <f t="shared" si="0"/>
        <v>147.57241984000001</v>
      </c>
    </row>
    <row r="52" spans="1:9" ht="13.5" customHeight="1" x14ac:dyDescent="0.25">
      <c r="A52" s="211" t="s">
        <v>38</v>
      </c>
      <c r="B52" s="212"/>
      <c r="C52" s="212"/>
      <c r="D52" s="212"/>
      <c r="E52" s="212"/>
      <c r="F52" s="212"/>
      <c r="G52" s="213"/>
      <c r="H52" s="24">
        <f>SUM(H44:H51)</f>
        <v>0.34800000000000003</v>
      </c>
      <c r="I52" s="30">
        <f>SUM(I44:I51)</f>
        <v>641.94002630399996</v>
      </c>
    </row>
    <row r="53" spans="1:9" ht="10.5" customHeight="1" x14ac:dyDescent="0.25">
      <c r="A53" s="103"/>
      <c r="B53" s="103"/>
      <c r="C53" s="103"/>
      <c r="D53" s="103"/>
      <c r="E53" s="103"/>
      <c r="F53" s="103"/>
      <c r="G53" s="103"/>
      <c r="H53" s="103"/>
      <c r="I53" s="31"/>
    </row>
    <row r="54" spans="1:9" ht="13.5" customHeight="1" x14ac:dyDescent="0.25">
      <c r="A54" s="100" t="s">
        <v>39</v>
      </c>
      <c r="B54" s="209" t="s">
        <v>40</v>
      </c>
      <c r="C54" s="209"/>
      <c r="D54" s="209"/>
      <c r="E54" s="209"/>
      <c r="F54" s="209"/>
      <c r="G54" s="209"/>
      <c r="H54" s="100" t="s">
        <v>41</v>
      </c>
      <c r="I54" s="100" t="s">
        <v>20</v>
      </c>
    </row>
    <row r="55" spans="1:9" s="145" customFormat="1" ht="13.5" customHeight="1" x14ac:dyDescent="0.25">
      <c r="A55" s="143" t="s">
        <v>2</v>
      </c>
      <c r="B55" s="260" t="s">
        <v>240</v>
      </c>
      <c r="C55" s="260"/>
      <c r="D55" s="260"/>
      <c r="E55" s="260"/>
      <c r="F55" s="260"/>
      <c r="G55" s="260"/>
      <c r="H55" s="148">
        <v>5</v>
      </c>
      <c r="I55" s="149">
        <f>(22*2*H55)-(I28*6%)</f>
        <v>127.3348</v>
      </c>
    </row>
    <row r="56" spans="1:9" s="145" customFormat="1" ht="13.5" customHeight="1" x14ac:dyDescent="0.25">
      <c r="A56" s="143" t="s">
        <v>4</v>
      </c>
      <c r="B56" s="260" t="s">
        <v>241</v>
      </c>
      <c r="C56" s="260"/>
      <c r="D56" s="260"/>
      <c r="E56" s="260"/>
      <c r="F56" s="260"/>
      <c r="G56" s="260"/>
      <c r="H56" s="148">
        <v>412.05</v>
      </c>
      <c r="I56" s="144">
        <f>H56</f>
        <v>412.05</v>
      </c>
    </row>
    <row r="57" spans="1:9" s="145" customFormat="1" ht="13.5" customHeight="1" x14ac:dyDescent="0.25">
      <c r="A57" s="143" t="s">
        <v>6</v>
      </c>
      <c r="B57" s="260" t="s">
        <v>242</v>
      </c>
      <c r="C57" s="260"/>
      <c r="D57" s="260"/>
      <c r="E57" s="260"/>
      <c r="F57" s="260"/>
      <c r="G57" s="260"/>
      <c r="H57" s="148">
        <v>174.56</v>
      </c>
      <c r="I57" s="144">
        <f>(H57*40%)</f>
        <v>69.823999999999998</v>
      </c>
    </row>
    <row r="58" spans="1:9" s="145" customFormat="1" ht="13.5" customHeight="1" x14ac:dyDescent="0.25">
      <c r="A58" s="150" t="s">
        <v>8</v>
      </c>
      <c r="B58" s="261" t="s">
        <v>243</v>
      </c>
      <c r="C58" s="261"/>
      <c r="D58" s="261"/>
      <c r="E58" s="261"/>
      <c r="F58" s="261"/>
      <c r="G58" s="261"/>
      <c r="H58" s="148">
        <f>I28</f>
        <v>1544.42</v>
      </c>
      <c r="I58" s="149">
        <f>((H58*26)*0.002)/12</f>
        <v>6.6924866666666665</v>
      </c>
    </row>
    <row r="59" spans="1:9" s="42" customFormat="1" ht="13.5" customHeight="1" x14ac:dyDescent="0.25">
      <c r="A59" s="105" t="s">
        <v>25</v>
      </c>
      <c r="B59" s="216" t="s">
        <v>42</v>
      </c>
      <c r="C59" s="216"/>
      <c r="D59" s="216"/>
      <c r="E59" s="216"/>
      <c r="F59" s="216"/>
      <c r="G59" s="216"/>
      <c r="H59" s="112">
        <v>0</v>
      </c>
      <c r="I59" s="113">
        <f>((H59*2)*0.05)/12</f>
        <v>0</v>
      </c>
    </row>
    <row r="60" spans="1:9" ht="13.5" customHeight="1" x14ac:dyDescent="0.25">
      <c r="A60" s="102" t="s">
        <v>27</v>
      </c>
      <c r="B60" s="210" t="s">
        <v>138</v>
      </c>
      <c r="C60" s="210"/>
      <c r="D60" s="210"/>
      <c r="E60" s="210"/>
      <c r="F60" s="210"/>
      <c r="G60" s="210"/>
      <c r="H60" s="34">
        <v>0</v>
      </c>
      <c r="I60" s="19">
        <v>0</v>
      </c>
    </row>
    <row r="61" spans="1:9" ht="13.5" customHeight="1" x14ac:dyDescent="0.25">
      <c r="A61" s="102" t="s">
        <v>29</v>
      </c>
      <c r="B61" s="210" t="s">
        <v>43</v>
      </c>
      <c r="C61" s="210"/>
      <c r="D61" s="210"/>
      <c r="E61" s="210"/>
      <c r="F61" s="210"/>
      <c r="G61" s="210"/>
      <c r="H61" s="32">
        <v>0</v>
      </c>
      <c r="I61" s="19">
        <f>H61</f>
        <v>0</v>
      </c>
    </row>
    <row r="62" spans="1:9" s="38" customFormat="1" ht="13.5" customHeight="1" x14ac:dyDescent="0.25">
      <c r="A62" s="35" t="s">
        <v>37</v>
      </c>
      <c r="B62" s="214" t="s">
        <v>126</v>
      </c>
      <c r="C62" s="214"/>
      <c r="D62" s="214"/>
      <c r="E62" s="214"/>
      <c r="F62" s="214"/>
      <c r="G62" s="214"/>
      <c r="H62" s="36">
        <v>0</v>
      </c>
      <c r="I62" s="37">
        <v>0</v>
      </c>
    </row>
    <row r="63" spans="1:9" ht="13.5" customHeight="1" x14ac:dyDescent="0.25">
      <c r="A63" s="211" t="s">
        <v>44</v>
      </c>
      <c r="B63" s="212"/>
      <c r="C63" s="212"/>
      <c r="D63" s="212"/>
      <c r="E63" s="212"/>
      <c r="F63" s="212"/>
      <c r="G63" s="212"/>
      <c r="H63" s="213"/>
      <c r="I63" s="30">
        <f>TRUNC(SUM(I55:I62),2)</f>
        <v>615.9</v>
      </c>
    </row>
    <row r="64" spans="1:9" ht="12" customHeight="1" x14ac:dyDescent="0.25">
      <c r="A64" s="103"/>
      <c r="B64" s="103"/>
      <c r="C64" s="103"/>
      <c r="D64" s="103"/>
      <c r="E64" s="103"/>
      <c r="F64" s="103"/>
      <c r="G64" s="103"/>
      <c r="H64" s="103"/>
      <c r="I64" s="31"/>
    </row>
    <row r="65" spans="1:9" ht="13.5" customHeight="1" x14ac:dyDescent="0.25">
      <c r="A65" s="189" t="s">
        <v>45</v>
      </c>
      <c r="B65" s="189"/>
      <c r="C65" s="189"/>
      <c r="D65" s="189"/>
      <c r="E65" s="189"/>
      <c r="F65" s="189"/>
      <c r="G65" s="189"/>
      <c r="H65" s="189"/>
      <c r="I65" s="189"/>
    </row>
    <row r="66" spans="1:9" ht="13.5" customHeight="1" x14ac:dyDescent="0.25">
      <c r="A66" s="39" t="s">
        <v>32</v>
      </c>
      <c r="B66" s="215" t="s">
        <v>46</v>
      </c>
      <c r="C66" s="215"/>
      <c r="D66" s="215"/>
      <c r="E66" s="215"/>
      <c r="F66" s="215"/>
      <c r="G66" s="215"/>
      <c r="H66" s="215"/>
      <c r="I66" s="19">
        <f>I41</f>
        <v>300.23524800000001</v>
      </c>
    </row>
    <row r="67" spans="1:9" ht="13.5" customHeight="1" x14ac:dyDescent="0.25">
      <c r="A67" s="39" t="s">
        <v>35</v>
      </c>
      <c r="B67" s="210" t="s">
        <v>47</v>
      </c>
      <c r="C67" s="210"/>
      <c r="D67" s="210"/>
      <c r="E67" s="210"/>
      <c r="F67" s="210"/>
      <c r="G67" s="210"/>
      <c r="H67" s="210"/>
      <c r="I67" s="19">
        <f>I52</f>
        <v>641.94002630399996</v>
      </c>
    </row>
    <row r="68" spans="1:9" ht="13.5" customHeight="1" x14ac:dyDescent="0.25">
      <c r="A68" s="39" t="s">
        <v>39</v>
      </c>
      <c r="B68" s="210" t="s">
        <v>48</v>
      </c>
      <c r="C68" s="210"/>
      <c r="D68" s="210"/>
      <c r="E68" s="210"/>
      <c r="F68" s="210"/>
      <c r="G68" s="210"/>
      <c r="H68" s="210"/>
      <c r="I68" s="19">
        <f>I63</f>
        <v>615.9</v>
      </c>
    </row>
    <row r="69" spans="1:9" ht="13.5" customHeight="1" x14ac:dyDescent="0.25">
      <c r="A69" s="189" t="s">
        <v>49</v>
      </c>
      <c r="B69" s="189"/>
      <c r="C69" s="189"/>
      <c r="D69" s="189"/>
      <c r="E69" s="189"/>
      <c r="F69" s="189"/>
      <c r="G69" s="189"/>
      <c r="H69" s="189"/>
      <c r="I69" s="21">
        <f>SUM(I66:I68)</f>
        <v>1558.0752743039998</v>
      </c>
    </row>
    <row r="70" spans="1:9" x14ac:dyDescent="0.25">
      <c r="A70" s="103"/>
      <c r="B70" s="103"/>
      <c r="C70" s="103"/>
      <c r="D70" s="103"/>
      <c r="E70" s="103"/>
      <c r="F70" s="103"/>
      <c r="G70" s="103"/>
      <c r="H70" s="103"/>
      <c r="I70" s="31"/>
    </row>
    <row r="71" spans="1:9" ht="13.5" customHeight="1" x14ac:dyDescent="0.25">
      <c r="A71" s="207" t="s">
        <v>107</v>
      </c>
      <c r="B71" s="207"/>
      <c r="C71" s="207"/>
      <c r="D71" s="207"/>
      <c r="E71" s="207"/>
      <c r="F71" s="207"/>
      <c r="G71" s="207"/>
      <c r="H71" s="207"/>
      <c r="I71" s="207"/>
    </row>
    <row r="72" spans="1:9" ht="13.5" customHeight="1" x14ac:dyDescent="0.25">
      <c r="A72" s="100">
        <v>3</v>
      </c>
      <c r="B72" s="209" t="s">
        <v>50</v>
      </c>
      <c r="C72" s="209"/>
      <c r="D72" s="209"/>
      <c r="E72" s="209"/>
      <c r="F72" s="209"/>
      <c r="G72" s="209"/>
      <c r="H72" s="100" t="s">
        <v>19</v>
      </c>
      <c r="I72" s="100" t="s">
        <v>20</v>
      </c>
    </row>
    <row r="73" spans="1:9" s="145" customFormat="1" ht="13.5" customHeight="1" x14ac:dyDescent="0.25">
      <c r="A73" s="143" t="s">
        <v>2</v>
      </c>
      <c r="B73" s="260" t="s">
        <v>244</v>
      </c>
      <c r="C73" s="260"/>
      <c r="D73" s="260"/>
      <c r="E73" s="260"/>
      <c r="F73" s="260"/>
      <c r="G73" s="260"/>
      <c r="H73" s="153">
        <f>(1/12)*5%/30*3</f>
        <v>4.1666666666666664E-4</v>
      </c>
      <c r="I73" s="144">
        <f>$I$35*H73</f>
        <v>0.64350833333333335</v>
      </c>
    </row>
    <row r="74" spans="1:9" s="145" customFormat="1" ht="13.5" customHeight="1" x14ac:dyDescent="0.25">
      <c r="A74" s="143" t="s">
        <v>4</v>
      </c>
      <c r="B74" s="260" t="s">
        <v>245</v>
      </c>
      <c r="C74" s="260"/>
      <c r="D74" s="260"/>
      <c r="E74" s="260"/>
      <c r="F74" s="260"/>
      <c r="G74" s="260"/>
      <c r="H74" s="153">
        <f>H51*H73</f>
        <v>3.3333333333333335E-5</v>
      </c>
      <c r="I74" s="144">
        <f t="shared" ref="I74:I78" si="1">$I$35*H74</f>
        <v>5.1480666666666675E-2</v>
      </c>
    </row>
    <row r="75" spans="1:9" s="145" customFormat="1" ht="13.5" customHeight="1" x14ac:dyDescent="0.25">
      <c r="A75" s="143" t="s">
        <v>6</v>
      </c>
      <c r="B75" s="260" t="s">
        <v>246</v>
      </c>
      <c r="C75" s="260"/>
      <c r="D75" s="260"/>
      <c r="E75" s="260"/>
      <c r="F75" s="260"/>
      <c r="G75" s="260"/>
      <c r="H75" s="153">
        <f>40%*H73</f>
        <v>1.6666666666666666E-4</v>
      </c>
      <c r="I75" s="144">
        <f t="shared" si="1"/>
        <v>0.25740333333333332</v>
      </c>
    </row>
    <row r="76" spans="1:9" s="145" customFormat="1" ht="13.5" customHeight="1" x14ac:dyDescent="0.25">
      <c r="A76" s="143" t="s">
        <v>8</v>
      </c>
      <c r="B76" s="260" t="s">
        <v>247</v>
      </c>
      <c r="C76" s="260"/>
      <c r="D76" s="260"/>
      <c r="E76" s="260"/>
      <c r="F76" s="260"/>
      <c r="G76" s="260"/>
      <c r="H76" s="153">
        <f>(7/30)/12/30*3</f>
        <v>1.9444444444444444E-3</v>
      </c>
      <c r="I76" s="144">
        <f t="shared" si="1"/>
        <v>3.0030388888888888</v>
      </c>
    </row>
    <row r="77" spans="1:9" s="42" customFormat="1" ht="13.5" customHeight="1" x14ac:dyDescent="0.25">
      <c r="A77" s="105" t="s">
        <v>25</v>
      </c>
      <c r="B77" s="216" t="s">
        <v>248</v>
      </c>
      <c r="C77" s="216"/>
      <c r="D77" s="216"/>
      <c r="E77" s="216"/>
      <c r="F77" s="216"/>
      <c r="G77" s="216"/>
      <c r="H77" s="83">
        <f>H52*H76</f>
        <v>6.7666666666666667E-4</v>
      </c>
      <c r="I77" s="41">
        <f>$I$35*H77</f>
        <v>1.0450575333333334</v>
      </c>
    </row>
    <row r="78" spans="1:9" s="42" customFormat="1" ht="13.5" customHeight="1" x14ac:dyDescent="0.25">
      <c r="A78" s="105" t="s">
        <v>27</v>
      </c>
      <c r="B78" s="216" t="s">
        <v>249</v>
      </c>
      <c r="C78" s="216"/>
      <c r="D78" s="216"/>
      <c r="E78" s="216"/>
      <c r="F78" s="216"/>
      <c r="G78" s="216"/>
      <c r="H78" s="80">
        <v>3.04E-2</v>
      </c>
      <c r="I78" s="41">
        <f t="shared" si="1"/>
        <v>46.950368000000005</v>
      </c>
    </row>
    <row r="79" spans="1:9" ht="13.5" customHeight="1" x14ac:dyDescent="0.25">
      <c r="A79" s="211" t="s">
        <v>51</v>
      </c>
      <c r="B79" s="212"/>
      <c r="C79" s="212"/>
      <c r="D79" s="212"/>
      <c r="E79" s="212"/>
      <c r="F79" s="212"/>
      <c r="G79" s="213"/>
      <c r="H79" s="24">
        <f>SUM(H73:H78)</f>
        <v>3.363777777777778E-2</v>
      </c>
      <c r="I79" s="21">
        <f>SUM(I73:I78)</f>
        <v>51.950856755555563</v>
      </c>
    </row>
    <row r="80" spans="1:9" x14ac:dyDescent="0.25">
      <c r="A80" s="103"/>
      <c r="B80" s="218"/>
      <c r="C80" s="218"/>
      <c r="D80" s="218"/>
      <c r="E80" s="218"/>
      <c r="F80" s="218"/>
      <c r="G80" s="218"/>
      <c r="H80" s="218"/>
      <c r="I80" s="104"/>
    </row>
    <row r="81" spans="1:12" ht="13.5" customHeight="1" x14ac:dyDescent="0.25">
      <c r="A81" s="207" t="s">
        <v>108</v>
      </c>
      <c r="B81" s="207"/>
      <c r="C81" s="207"/>
      <c r="D81" s="207"/>
      <c r="E81" s="207"/>
      <c r="F81" s="207"/>
      <c r="G81" s="207"/>
      <c r="H81" s="207"/>
      <c r="I81" s="207"/>
    </row>
    <row r="82" spans="1:12" ht="13.5" customHeight="1" x14ac:dyDescent="0.25">
      <c r="A82" s="100" t="s">
        <v>52</v>
      </c>
      <c r="B82" s="209" t="s">
        <v>53</v>
      </c>
      <c r="C82" s="209"/>
      <c r="D82" s="209"/>
      <c r="E82" s="209"/>
      <c r="F82" s="209"/>
      <c r="G82" s="209"/>
      <c r="H82" s="100" t="s">
        <v>19</v>
      </c>
      <c r="I82" s="100" t="s">
        <v>20</v>
      </c>
    </row>
    <row r="83" spans="1:12" ht="13.5" customHeight="1" x14ac:dyDescent="0.25">
      <c r="A83" s="102" t="s">
        <v>2</v>
      </c>
      <c r="B83" s="225" t="s">
        <v>250</v>
      </c>
      <c r="C83" s="225"/>
      <c r="D83" s="225"/>
      <c r="E83" s="225"/>
      <c r="F83" s="225"/>
      <c r="G83" s="225"/>
      <c r="H83" s="43">
        <v>0</v>
      </c>
      <c r="I83" s="19">
        <f>SUM($I$35,$I$69,$I$79)*H83</f>
        <v>0</v>
      </c>
    </row>
    <row r="84" spans="1:12" s="141" customFormat="1" ht="13.5" customHeight="1" x14ac:dyDescent="0.25">
      <c r="A84" s="139" t="s">
        <v>4</v>
      </c>
      <c r="B84" s="262" t="s">
        <v>251</v>
      </c>
      <c r="C84" s="262"/>
      <c r="D84" s="262"/>
      <c r="E84" s="262"/>
      <c r="F84" s="262"/>
      <c r="G84" s="262"/>
      <c r="H84" s="154">
        <v>0</v>
      </c>
      <c r="I84" s="140">
        <f>SUM($I$35,$I$69,$I$79)*H84</f>
        <v>0</v>
      </c>
    </row>
    <row r="85" spans="1:12" s="141" customFormat="1" ht="13.5" customHeight="1" x14ac:dyDescent="0.25">
      <c r="A85" s="139" t="s">
        <v>6</v>
      </c>
      <c r="B85" s="262" t="s">
        <v>252</v>
      </c>
      <c r="C85" s="262"/>
      <c r="D85" s="262"/>
      <c r="E85" s="262"/>
      <c r="F85" s="262"/>
      <c r="G85" s="262"/>
      <c r="H85" s="154">
        <v>0</v>
      </c>
      <c r="I85" s="140">
        <f t="shared" ref="I85:I87" si="2">SUM($I$35,$I$69,$I$79)*H85</f>
        <v>0</v>
      </c>
    </row>
    <row r="86" spans="1:12" s="141" customFormat="1" ht="13.5" customHeight="1" x14ac:dyDescent="0.25">
      <c r="A86" s="139" t="s">
        <v>8</v>
      </c>
      <c r="B86" s="262" t="s">
        <v>253</v>
      </c>
      <c r="C86" s="262"/>
      <c r="D86" s="262"/>
      <c r="E86" s="262"/>
      <c r="F86" s="262"/>
      <c r="G86" s="262"/>
      <c r="H86" s="154">
        <v>0</v>
      </c>
      <c r="I86" s="140">
        <f t="shared" si="2"/>
        <v>0</v>
      </c>
    </row>
    <row r="87" spans="1:12" s="141" customFormat="1" ht="13.5" customHeight="1" x14ac:dyDescent="0.25">
      <c r="A87" s="139" t="s">
        <v>25</v>
      </c>
      <c r="B87" s="262" t="s">
        <v>254</v>
      </c>
      <c r="C87" s="262"/>
      <c r="D87" s="262"/>
      <c r="E87" s="262"/>
      <c r="F87" s="262"/>
      <c r="G87" s="262"/>
      <c r="H87" s="154">
        <v>0</v>
      </c>
      <c r="I87" s="140">
        <f t="shared" si="2"/>
        <v>0</v>
      </c>
    </row>
    <row r="88" spans="1:12" s="141" customFormat="1" ht="13.5" customHeight="1" x14ac:dyDescent="0.25">
      <c r="A88" s="139" t="s">
        <v>27</v>
      </c>
      <c r="B88" s="262" t="s">
        <v>255</v>
      </c>
      <c r="C88" s="262"/>
      <c r="D88" s="262"/>
      <c r="E88" s="262"/>
      <c r="F88" s="262"/>
      <c r="G88" s="262"/>
      <c r="H88" s="154">
        <v>0</v>
      </c>
      <c r="I88" s="140">
        <f>SUM($I$35,$I$69,$I$79)*H88</f>
        <v>0</v>
      </c>
    </row>
    <row r="89" spans="1:12" ht="13.5" customHeight="1" x14ac:dyDescent="0.25">
      <c r="A89" s="44"/>
      <c r="B89" s="209" t="s">
        <v>55</v>
      </c>
      <c r="C89" s="209"/>
      <c r="D89" s="209"/>
      <c r="E89" s="209"/>
      <c r="F89" s="209"/>
      <c r="G89" s="209"/>
      <c r="H89" s="45">
        <f>SUM(H83:H88)</f>
        <v>0</v>
      </c>
      <c r="I89" s="25">
        <f>SUM(I83:I88)</f>
        <v>0</v>
      </c>
      <c r="J89" s="75">
        <f>SUM(H41,J41,H52,H79,H89)</f>
        <v>0.64368897777777778</v>
      </c>
      <c r="K89" s="76">
        <f>I35*J89</f>
        <v>994.12613105955563</v>
      </c>
      <c r="L89" s="77">
        <f>SUM(I41,I52,I79,I98)</f>
        <v>994.12613105955552</v>
      </c>
    </row>
    <row r="90" spans="1:12" ht="5.25" customHeight="1" x14ac:dyDescent="0.25">
      <c r="A90" s="46"/>
      <c r="B90" s="220"/>
      <c r="C90" s="220"/>
      <c r="D90" s="220"/>
      <c r="E90" s="220"/>
      <c r="F90" s="220"/>
      <c r="G90" s="221"/>
      <c r="H90" s="221"/>
      <c r="I90" s="47"/>
    </row>
    <row r="91" spans="1:12" ht="13.5" customHeight="1" x14ac:dyDescent="0.25">
      <c r="A91" s="100" t="s">
        <v>56</v>
      </c>
      <c r="B91" s="222" t="s">
        <v>57</v>
      </c>
      <c r="C91" s="223"/>
      <c r="D91" s="223"/>
      <c r="E91" s="223"/>
      <c r="F91" s="223"/>
      <c r="G91" s="223"/>
      <c r="H91" s="224"/>
      <c r="I91" s="100" t="s">
        <v>20</v>
      </c>
    </row>
    <row r="92" spans="1:12" ht="13.5" customHeight="1" x14ac:dyDescent="0.25">
      <c r="A92" s="102" t="s">
        <v>2</v>
      </c>
      <c r="B92" s="226" t="s">
        <v>139</v>
      </c>
      <c r="C92" s="227"/>
      <c r="D92" s="227"/>
      <c r="E92" s="227"/>
      <c r="F92" s="227"/>
      <c r="G92" s="227"/>
      <c r="H92" s="228"/>
      <c r="I92" s="48">
        <v>0</v>
      </c>
    </row>
    <row r="93" spans="1:12" ht="13.5" customHeight="1" x14ac:dyDescent="0.25">
      <c r="A93" s="44"/>
      <c r="B93" s="211" t="s">
        <v>58</v>
      </c>
      <c r="C93" s="212"/>
      <c r="D93" s="212"/>
      <c r="E93" s="212"/>
      <c r="F93" s="212"/>
      <c r="G93" s="212"/>
      <c r="H93" s="213"/>
      <c r="I93" s="25">
        <f>SUM(I92)</f>
        <v>0</v>
      </c>
    </row>
    <row r="94" spans="1:12" x14ac:dyDescent="0.25">
      <c r="A94" s="46"/>
      <c r="B94" s="220"/>
      <c r="C94" s="220"/>
      <c r="D94" s="220"/>
      <c r="E94" s="220"/>
      <c r="F94" s="220"/>
      <c r="G94" s="221"/>
      <c r="H94" s="221"/>
      <c r="I94" s="47"/>
    </row>
    <row r="95" spans="1:12" ht="13.5" customHeight="1" x14ac:dyDescent="0.25">
      <c r="A95" s="190" t="s">
        <v>59</v>
      </c>
      <c r="B95" s="190"/>
      <c r="C95" s="190"/>
      <c r="D95" s="190"/>
      <c r="E95" s="190"/>
      <c r="F95" s="190"/>
      <c r="G95" s="190"/>
      <c r="H95" s="190"/>
      <c r="I95" s="190"/>
    </row>
    <row r="96" spans="1:12" ht="13.5" customHeight="1" x14ac:dyDescent="0.25">
      <c r="A96" s="39" t="s">
        <v>52</v>
      </c>
      <c r="B96" s="202" t="s">
        <v>54</v>
      </c>
      <c r="C96" s="202"/>
      <c r="D96" s="202"/>
      <c r="E96" s="202"/>
      <c r="F96" s="202"/>
      <c r="G96" s="202"/>
      <c r="H96" s="202"/>
      <c r="I96" s="19">
        <f>I89</f>
        <v>0</v>
      </c>
    </row>
    <row r="97" spans="1:11" ht="13.5" customHeight="1" x14ac:dyDescent="0.25">
      <c r="A97" s="39" t="s">
        <v>56</v>
      </c>
      <c r="B97" s="210" t="s">
        <v>60</v>
      </c>
      <c r="C97" s="210"/>
      <c r="D97" s="210"/>
      <c r="E97" s="210"/>
      <c r="F97" s="210"/>
      <c r="G97" s="210"/>
      <c r="H97" s="210"/>
      <c r="I97" s="19">
        <f>I93</f>
        <v>0</v>
      </c>
    </row>
    <row r="98" spans="1:11" ht="13.5" customHeight="1" x14ac:dyDescent="0.25">
      <c r="A98" s="189" t="s">
        <v>61</v>
      </c>
      <c r="B98" s="189"/>
      <c r="C98" s="189"/>
      <c r="D98" s="189"/>
      <c r="E98" s="189"/>
      <c r="F98" s="189"/>
      <c r="G98" s="189"/>
      <c r="H98" s="189"/>
      <c r="I98" s="21">
        <f>SUM(I96:I97)</f>
        <v>0</v>
      </c>
    </row>
    <row r="99" spans="1:11" x14ac:dyDescent="0.25">
      <c r="A99" s="46"/>
      <c r="B99" s="220"/>
      <c r="C99" s="220"/>
      <c r="D99" s="220"/>
      <c r="E99" s="220"/>
      <c r="F99" s="220"/>
      <c r="G99" s="221"/>
      <c r="H99" s="221"/>
      <c r="I99" s="47"/>
    </row>
    <row r="100" spans="1:11" ht="13.5" customHeight="1" x14ac:dyDescent="0.25">
      <c r="A100" s="207" t="s">
        <v>110</v>
      </c>
      <c r="B100" s="207"/>
      <c r="C100" s="207"/>
      <c r="D100" s="207"/>
      <c r="E100" s="207"/>
      <c r="F100" s="207"/>
      <c r="G100" s="207"/>
      <c r="H100" s="207"/>
      <c r="I100" s="207"/>
    </row>
    <row r="101" spans="1:11" ht="13.5" customHeight="1" x14ac:dyDescent="0.25">
      <c r="A101" s="100">
        <v>5</v>
      </c>
      <c r="B101" s="189" t="s">
        <v>62</v>
      </c>
      <c r="C101" s="189"/>
      <c r="D101" s="189"/>
      <c r="E101" s="189"/>
      <c r="F101" s="189"/>
      <c r="G101" s="189"/>
      <c r="H101" s="189"/>
      <c r="I101" s="100" t="s">
        <v>20</v>
      </c>
    </row>
    <row r="102" spans="1:11" s="42" customFormat="1" ht="13.5" customHeight="1" x14ac:dyDescent="0.25">
      <c r="A102" s="105" t="s">
        <v>2</v>
      </c>
      <c r="B102" s="219" t="s">
        <v>227</v>
      </c>
      <c r="C102" s="219"/>
      <c r="D102" s="219"/>
      <c r="E102" s="219"/>
      <c r="F102" s="219"/>
      <c r="G102" s="219"/>
      <c r="H102" s="219"/>
      <c r="I102" s="114">
        <f>UNIF!G18+'EPI''S'!G20</f>
        <v>51.605571634166665</v>
      </c>
    </row>
    <row r="103" spans="1:11" s="42" customFormat="1" ht="13.5" customHeight="1" x14ac:dyDescent="0.25">
      <c r="A103" s="105" t="s">
        <v>4</v>
      </c>
      <c r="B103" s="219" t="s">
        <v>63</v>
      </c>
      <c r="C103" s="219"/>
      <c r="D103" s="219"/>
      <c r="E103" s="219"/>
      <c r="F103" s="219"/>
      <c r="G103" s="219"/>
      <c r="H103" s="219"/>
      <c r="I103" s="114">
        <v>0</v>
      </c>
    </row>
    <row r="104" spans="1:11" s="42" customFormat="1" ht="13.5" customHeight="1" x14ac:dyDescent="0.25">
      <c r="A104" s="105" t="s">
        <v>6</v>
      </c>
      <c r="B104" s="233" t="s">
        <v>256</v>
      </c>
      <c r="C104" s="233"/>
      <c r="D104" s="233"/>
      <c r="E104" s="233"/>
      <c r="F104" s="233"/>
      <c r="G104" s="233"/>
      <c r="H104" s="233"/>
      <c r="I104" s="114">
        <f>(3000/36)/21</f>
        <v>3.9682539682539679</v>
      </c>
      <c r="J104" s="115">
        <f>SUM(PROPOSTA!E21:E24)</f>
        <v>2</v>
      </c>
    </row>
    <row r="105" spans="1:11" s="118" customFormat="1" ht="13.5" customHeight="1" x14ac:dyDescent="0.25">
      <c r="A105" s="116" t="s">
        <v>8</v>
      </c>
      <c r="B105" s="234" t="s">
        <v>126</v>
      </c>
      <c r="C105" s="235"/>
      <c r="D105" s="235"/>
      <c r="E105" s="235"/>
      <c r="F105" s="235"/>
      <c r="G105" s="235"/>
      <c r="H105" s="236"/>
      <c r="I105" s="117">
        <v>0</v>
      </c>
    </row>
    <row r="106" spans="1:11" ht="13.5" customHeight="1" x14ac:dyDescent="0.25">
      <c r="A106" s="189" t="s">
        <v>64</v>
      </c>
      <c r="B106" s="189"/>
      <c r="C106" s="189"/>
      <c r="D106" s="189"/>
      <c r="E106" s="189"/>
      <c r="F106" s="189"/>
      <c r="G106" s="189"/>
      <c r="H106" s="189"/>
      <c r="I106" s="21">
        <f>SUM(I102:I105)</f>
        <v>55.573825602420634</v>
      </c>
    </row>
    <row r="107" spans="1:11" x14ac:dyDescent="0.25">
      <c r="A107" s="237"/>
      <c r="B107" s="237"/>
      <c r="C107" s="237"/>
      <c r="D107" s="237"/>
      <c r="E107" s="237"/>
      <c r="F107" s="237"/>
      <c r="G107" s="238"/>
      <c r="H107" s="238"/>
      <c r="I107" s="26"/>
    </row>
    <row r="108" spans="1:11" ht="13.5" customHeight="1" x14ac:dyDescent="0.25">
      <c r="A108" s="207" t="s">
        <v>113</v>
      </c>
      <c r="B108" s="207"/>
      <c r="C108" s="207"/>
      <c r="D108" s="207"/>
      <c r="E108" s="207"/>
      <c r="F108" s="207"/>
      <c r="G108" s="207"/>
      <c r="H108" s="207"/>
      <c r="I108" s="207"/>
    </row>
    <row r="109" spans="1:11" ht="13.5" customHeight="1" x14ac:dyDescent="0.25">
      <c r="A109" s="100">
        <v>6</v>
      </c>
      <c r="B109" s="189" t="s">
        <v>65</v>
      </c>
      <c r="C109" s="189"/>
      <c r="D109" s="189"/>
      <c r="E109" s="189"/>
      <c r="F109" s="189"/>
      <c r="G109" s="189"/>
      <c r="H109" s="100" t="s">
        <v>19</v>
      </c>
      <c r="I109" s="100" t="s">
        <v>20</v>
      </c>
    </row>
    <row r="110" spans="1:11" s="42" customFormat="1" ht="13.5" customHeight="1" x14ac:dyDescent="0.25">
      <c r="A110" s="105" t="s">
        <v>2</v>
      </c>
      <c r="B110" s="229" t="s">
        <v>66</v>
      </c>
      <c r="C110" s="229"/>
      <c r="D110" s="229"/>
      <c r="E110" s="229"/>
      <c r="F110" s="229"/>
      <c r="G110" s="229"/>
      <c r="H110" s="62">
        <v>5.0000000000000001E-3</v>
      </c>
      <c r="I110" s="49">
        <f>SUM($I$129)*H110</f>
        <v>16.050099783309879</v>
      </c>
      <c r="J110" s="230"/>
      <c r="K110" s="231"/>
    </row>
    <row r="111" spans="1:11" s="42" customFormat="1" ht="13.5" customHeight="1" x14ac:dyDescent="0.25">
      <c r="A111" s="105" t="s">
        <v>4</v>
      </c>
      <c r="B111" s="229" t="s">
        <v>67</v>
      </c>
      <c r="C111" s="229"/>
      <c r="D111" s="229"/>
      <c r="E111" s="229"/>
      <c r="F111" s="229"/>
      <c r="G111" s="229"/>
      <c r="H111" s="62">
        <v>5.0000000000000001E-3</v>
      </c>
      <c r="I111" s="50">
        <f>SUM($I$129,I110)*H111</f>
        <v>16.130350282226431</v>
      </c>
      <c r="J111" s="232"/>
      <c r="K111" s="232"/>
    </row>
    <row r="112" spans="1:11" ht="13.5" customHeight="1" x14ac:dyDescent="0.25">
      <c r="A112" s="102"/>
      <c r="B112" s="188"/>
      <c r="C112" s="188"/>
      <c r="D112" s="188"/>
      <c r="E112" s="240" t="s">
        <v>68</v>
      </c>
      <c r="F112" s="240"/>
      <c r="G112" s="240"/>
      <c r="H112" s="240"/>
      <c r="I112" s="51"/>
      <c r="J112" s="241"/>
      <c r="K112" s="242"/>
    </row>
    <row r="113" spans="1:9" ht="13.5" customHeight="1" x14ac:dyDescent="0.25">
      <c r="A113" s="102" t="s">
        <v>6</v>
      </c>
      <c r="B113" s="243" t="s">
        <v>69</v>
      </c>
      <c r="C113" s="243"/>
      <c r="D113" s="243"/>
      <c r="E113" s="244">
        <f>SUM(H115,H116,H119)</f>
        <v>5.849E-2</v>
      </c>
      <c r="F113" s="245"/>
      <c r="G113" s="244">
        <f>1-((H115+H116+H119))</f>
        <v>0.94150999999999996</v>
      </c>
      <c r="H113" s="245"/>
      <c r="I113" s="52"/>
    </row>
    <row r="114" spans="1:9" ht="13.5" customHeight="1" x14ac:dyDescent="0.25">
      <c r="A114" s="102" t="s">
        <v>70</v>
      </c>
      <c r="B114" s="226" t="s">
        <v>71</v>
      </c>
      <c r="C114" s="227"/>
      <c r="D114" s="227"/>
      <c r="E114" s="227"/>
      <c r="F114" s="227"/>
      <c r="G114" s="227"/>
      <c r="H114" s="227"/>
      <c r="I114" s="53"/>
    </row>
    <row r="115" spans="1:9" ht="13.5" customHeight="1" x14ac:dyDescent="0.25">
      <c r="A115" s="54" t="s">
        <v>72</v>
      </c>
      <c r="B115" s="239" t="s">
        <v>73</v>
      </c>
      <c r="C115" s="239"/>
      <c r="D115" s="239"/>
      <c r="E115" s="239"/>
      <c r="F115" s="239"/>
      <c r="G115" s="239"/>
      <c r="H115" s="64">
        <v>1.5100000000000001E-3</v>
      </c>
      <c r="I115" s="51">
        <f>SUM($I$129,$I$110,$I$111)*H115/(1-$E$113)</f>
        <v>5.1998625762429969</v>
      </c>
    </row>
    <row r="116" spans="1:9" ht="13.5" customHeight="1" x14ac:dyDescent="0.25">
      <c r="A116" s="54" t="s">
        <v>74</v>
      </c>
      <c r="B116" s="239" t="s">
        <v>75</v>
      </c>
      <c r="C116" s="239"/>
      <c r="D116" s="239"/>
      <c r="E116" s="239"/>
      <c r="F116" s="239"/>
      <c r="G116" s="239"/>
      <c r="H116" s="64">
        <v>6.9800000000000001E-3</v>
      </c>
      <c r="I116" s="51">
        <f>SUM($I$129,$I$110,$I$111)*H116/(1-$E$113)</f>
        <v>24.036450849123259</v>
      </c>
    </row>
    <row r="117" spans="1:9" ht="13.5" customHeight="1" x14ac:dyDescent="0.25">
      <c r="A117" s="102" t="s">
        <v>76</v>
      </c>
      <c r="B117" s="226" t="s">
        <v>77</v>
      </c>
      <c r="C117" s="227"/>
      <c r="D117" s="227"/>
      <c r="E117" s="227"/>
      <c r="F117" s="227"/>
      <c r="G117" s="227"/>
      <c r="H117" s="227"/>
      <c r="I117" s="53"/>
    </row>
    <row r="118" spans="1:9" ht="13.5" customHeight="1" x14ac:dyDescent="0.25">
      <c r="A118" s="102" t="s">
        <v>78</v>
      </c>
      <c r="B118" s="226" t="s">
        <v>79</v>
      </c>
      <c r="C118" s="227"/>
      <c r="D118" s="227"/>
      <c r="E118" s="227"/>
      <c r="F118" s="227"/>
      <c r="G118" s="227"/>
      <c r="H118" s="227"/>
      <c r="I118" s="53"/>
    </row>
    <row r="119" spans="1:9" ht="13.5" customHeight="1" x14ac:dyDescent="0.25">
      <c r="A119" s="54" t="s">
        <v>80</v>
      </c>
      <c r="B119" s="239" t="s">
        <v>81</v>
      </c>
      <c r="C119" s="239"/>
      <c r="D119" s="239"/>
      <c r="E119" s="239"/>
      <c r="F119" s="239"/>
      <c r="G119" s="239"/>
      <c r="H119" s="63">
        <v>0.05</v>
      </c>
      <c r="I119" s="51">
        <f>SUM($I$129,$I$110,$I$111)*H119/(1-$E$113)</f>
        <v>172.18088000804627</v>
      </c>
    </row>
    <row r="120" spans="1:9" ht="13.5" customHeight="1" x14ac:dyDescent="0.25">
      <c r="A120" s="189" t="s">
        <v>82</v>
      </c>
      <c r="B120" s="189"/>
      <c r="C120" s="189"/>
      <c r="D120" s="189"/>
      <c r="E120" s="189"/>
      <c r="F120" s="189"/>
      <c r="G120" s="189"/>
      <c r="H120" s="189"/>
      <c r="I120" s="21">
        <f>SUM(I110:I119)</f>
        <v>233.59764349894886</v>
      </c>
    </row>
    <row r="121" spans="1:9" x14ac:dyDescent="0.25">
      <c r="A121" s="46"/>
      <c r="B121" s="220"/>
      <c r="C121" s="220"/>
      <c r="D121" s="220"/>
      <c r="E121" s="220"/>
      <c r="F121" s="220"/>
      <c r="G121" s="221"/>
      <c r="H121" s="221"/>
      <c r="I121" s="47"/>
    </row>
    <row r="122" spans="1:9" ht="13.5" customHeight="1" x14ac:dyDescent="0.25">
      <c r="A122" s="248" t="s">
        <v>83</v>
      </c>
      <c r="B122" s="248"/>
      <c r="C122" s="248"/>
      <c r="D122" s="248"/>
      <c r="E122" s="248"/>
      <c r="F122" s="248"/>
      <c r="G122" s="248"/>
      <c r="H122" s="248"/>
      <c r="I122" s="248"/>
    </row>
    <row r="123" spans="1:9" ht="13.5" customHeight="1" x14ac:dyDescent="0.25">
      <c r="A123" s="100"/>
      <c r="B123" s="211" t="s">
        <v>84</v>
      </c>
      <c r="C123" s="212"/>
      <c r="D123" s="212"/>
      <c r="E123" s="212"/>
      <c r="F123" s="212"/>
      <c r="G123" s="212"/>
      <c r="H123" s="213"/>
      <c r="I123" s="100" t="s">
        <v>20</v>
      </c>
    </row>
    <row r="124" spans="1:9" ht="13.5" customHeight="1" x14ac:dyDescent="0.25">
      <c r="A124" s="102" t="s">
        <v>2</v>
      </c>
      <c r="B124" s="246" t="s">
        <v>85</v>
      </c>
      <c r="C124" s="246"/>
      <c r="D124" s="246"/>
      <c r="E124" s="246"/>
      <c r="F124" s="246"/>
      <c r="G124" s="246"/>
      <c r="H124" s="246"/>
      <c r="I124" s="19">
        <f>I35</f>
        <v>1544.42</v>
      </c>
    </row>
    <row r="125" spans="1:9" ht="13.5" customHeight="1" x14ac:dyDescent="0.25">
      <c r="A125" s="102" t="s">
        <v>4</v>
      </c>
      <c r="B125" s="246" t="s">
        <v>86</v>
      </c>
      <c r="C125" s="246"/>
      <c r="D125" s="246"/>
      <c r="E125" s="246"/>
      <c r="F125" s="246"/>
      <c r="G125" s="246"/>
      <c r="H125" s="246"/>
      <c r="I125" s="19">
        <f>I69</f>
        <v>1558.0752743039998</v>
      </c>
    </row>
    <row r="126" spans="1:9" ht="13.5" customHeight="1" x14ac:dyDescent="0.25">
      <c r="A126" s="102" t="s">
        <v>6</v>
      </c>
      <c r="B126" s="246" t="s">
        <v>87</v>
      </c>
      <c r="C126" s="246"/>
      <c r="D126" s="246"/>
      <c r="E126" s="246"/>
      <c r="F126" s="246"/>
      <c r="G126" s="246"/>
      <c r="H126" s="246"/>
      <c r="I126" s="19">
        <f>I79</f>
        <v>51.950856755555563</v>
      </c>
    </row>
    <row r="127" spans="1:9" ht="13.5" customHeight="1" x14ac:dyDescent="0.25">
      <c r="A127" s="102" t="s">
        <v>8</v>
      </c>
      <c r="B127" s="246" t="s">
        <v>88</v>
      </c>
      <c r="C127" s="246"/>
      <c r="D127" s="246"/>
      <c r="E127" s="246"/>
      <c r="F127" s="246"/>
      <c r="G127" s="246"/>
      <c r="H127" s="246"/>
      <c r="I127" s="19">
        <f>I98</f>
        <v>0</v>
      </c>
    </row>
    <row r="128" spans="1:9" ht="13.5" customHeight="1" x14ac:dyDescent="0.25">
      <c r="A128" s="102" t="s">
        <v>25</v>
      </c>
      <c r="B128" s="246" t="s">
        <v>89</v>
      </c>
      <c r="C128" s="246"/>
      <c r="D128" s="246"/>
      <c r="E128" s="246"/>
      <c r="F128" s="246"/>
      <c r="G128" s="246"/>
      <c r="H128" s="246"/>
      <c r="I128" s="19">
        <f>I106</f>
        <v>55.573825602420634</v>
      </c>
    </row>
    <row r="129" spans="1:10" ht="13.5" customHeight="1" x14ac:dyDescent="0.25">
      <c r="A129" s="247" t="s">
        <v>90</v>
      </c>
      <c r="B129" s="247"/>
      <c r="C129" s="247"/>
      <c r="D129" s="247"/>
      <c r="E129" s="247"/>
      <c r="F129" s="247"/>
      <c r="G129" s="247"/>
      <c r="H129" s="247"/>
      <c r="I129" s="55">
        <f>SUM(I124:I128)</f>
        <v>3210.0199566619758</v>
      </c>
    </row>
    <row r="130" spans="1:10" ht="13.5" customHeight="1" x14ac:dyDescent="0.25">
      <c r="A130" s="102" t="s">
        <v>27</v>
      </c>
      <c r="B130" s="225" t="s">
        <v>91</v>
      </c>
      <c r="C130" s="225"/>
      <c r="D130" s="225"/>
      <c r="E130" s="225"/>
      <c r="F130" s="225"/>
      <c r="G130" s="225"/>
      <c r="H130" s="225"/>
      <c r="I130" s="19">
        <f>I120</f>
        <v>233.59764349894886</v>
      </c>
    </row>
    <row r="131" spans="1:10" ht="13.5" customHeight="1" x14ac:dyDescent="0.25">
      <c r="A131" s="247" t="s">
        <v>92</v>
      </c>
      <c r="B131" s="247"/>
      <c r="C131" s="247"/>
      <c r="D131" s="247"/>
      <c r="E131" s="247"/>
      <c r="F131" s="247"/>
      <c r="G131" s="247"/>
      <c r="H131" s="247"/>
      <c r="I131" s="56">
        <f>ROUND(SUM(I129:I130),2)</f>
        <v>3443.62</v>
      </c>
      <c r="J131" s="57">
        <f>SUM(I35,I69,I79,I98,I106,I110,I111)/G113</f>
        <v>3443.6176001609251</v>
      </c>
    </row>
    <row r="132" spans="1:10" ht="13.5" customHeight="1" x14ac:dyDescent="0.25">
      <c r="A132" s="46"/>
      <c r="B132" s="220"/>
      <c r="C132" s="220"/>
      <c r="D132" s="220"/>
      <c r="E132" s="220"/>
      <c r="F132" s="220"/>
      <c r="G132" s="221"/>
      <c r="H132" s="221"/>
      <c r="I132" s="47"/>
    </row>
    <row r="133" spans="1:10" ht="13.5" customHeight="1" x14ac:dyDescent="0.25">
      <c r="A133" s="248" t="s">
        <v>93</v>
      </c>
      <c r="B133" s="248"/>
      <c r="C133" s="248"/>
      <c r="D133" s="248"/>
      <c r="E133" s="248"/>
      <c r="F133" s="248"/>
      <c r="G133" s="248"/>
      <c r="H133" s="248"/>
      <c r="I133" s="248"/>
    </row>
    <row r="134" spans="1:10" ht="36" x14ac:dyDescent="0.25">
      <c r="A134" s="255" t="s">
        <v>94</v>
      </c>
      <c r="B134" s="255"/>
      <c r="C134" s="255"/>
      <c r="D134" s="58" t="s">
        <v>95</v>
      </c>
      <c r="E134" s="101" t="s">
        <v>102</v>
      </c>
      <c r="F134" s="256" t="s">
        <v>103</v>
      </c>
      <c r="G134" s="256"/>
      <c r="H134" s="59" t="s">
        <v>96</v>
      </c>
      <c r="I134" s="60" t="s">
        <v>104</v>
      </c>
    </row>
    <row r="135" spans="1:10" ht="13.5" customHeight="1" x14ac:dyDescent="0.25">
      <c r="A135" s="33" t="s">
        <v>97</v>
      </c>
      <c r="B135" s="250" t="str">
        <f>H23</f>
        <v>ALMOXARIFE - CBO: 4141-05</v>
      </c>
      <c r="C135" s="250"/>
      <c r="D135" s="61">
        <f>I131</f>
        <v>3443.62</v>
      </c>
      <c r="E135" s="33">
        <v>1</v>
      </c>
      <c r="F135" s="251">
        <f>(D135*E135)</f>
        <v>3443.62</v>
      </c>
      <c r="G135" s="251"/>
      <c r="H135" s="33">
        <f>H19</f>
        <v>1</v>
      </c>
      <c r="I135" s="99">
        <f>F135*H135</f>
        <v>3443.62</v>
      </c>
    </row>
    <row r="136" spans="1:10" ht="20.25" customHeight="1" x14ac:dyDescent="0.25">
      <c r="A136" s="252" t="s">
        <v>98</v>
      </c>
      <c r="B136" s="252"/>
      <c r="C136" s="252"/>
      <c r="D136" s="252"/>
      <c r="E136" s="252"/>
      <c r="F136" s="252"/>
      <c r="G136" s="252"/>
      <c r="H136" s="252"/>
      <c r="I136" s="252"/>
    </row>
    <row r="137" spans="1:10" x14ac:dyDescent="0.25">
      <c r="A137" s="98"/>
      <c r="B137" s="253" t="s">
        <v>99</v>
      </c>
      <c r="C137" s="253"/>
      <c r="D137" s="253"/>
      <c r="E137" s="253"/>
      <c r="F137" s="253"/>
      <c r="G137" s="253"/>
      <c r="H137" s="253"/>
      <c r="I137" s="78" t="s">
        <v>20</v>
      </c>
    </row>
    <row r="138" spans="1:10" x14ac:dyDescent="0.25">
      <c r="A138" s="98" t="s">
        <v>2</v>
      </c>
      <c r="B138" s="254" t="s">
        <v>100</v>
      </c>
      <c r="C138" s="254"/>
      <c r="D138" s="254"/>
      <c r="E138" s="254"/>
      <c r="F138" s="254"/>
      <c r="G138" s="254"/>
      <c r="H138" s="254"/>
      <c r="I138" s="79">
        <f>I131</f>
        <v>3443.62</v>
      </c>
    </row>
    <row r="139" spans="1:10" x14ac:dyDescent="0.25">
      <c r="A139" s="98" t="s">
        <v>4</v>
      </c>
      <c r="B139" s="254" t="s">
        <v>101</v>
      </c>
      <c r="C139" s="254"/>
      <c r="D139" s="254"/>
      <c r="E139" s="254"/>
      <c r="F139" s="254"/>
      <c r="G139" s="254"/>
      <c r="H139" s="254"/>
      <c r="I139" s="79">
        <f>(H19*I138)</f>
        <v>3443.62</v>
      </c>
      <c r="J139" s="18"/>
    </row>
    <row r="140" spans="1:10" x14ac:dyDescent="0.25">
      <c r="A140" s="98" t="s">
        <v>6</v>
      </c>
      <c r="B140" s="249" t="s">
        <v>105</v>
      </c>
      <c r="C140" s="249"/>
      <c r="D140" s="249"/>
      <c r="E140" s="249"/>
      <c r="F140" s="249"/>
      <c r="G140" s="249"/>
      <c r="H140" s="249"/>
      <c r="I140" s="78">
        <f>(I139*12)</f>
        <v>41323.440000000002</v>
      </c>
    </row>
  </sheetData>
  <mergeCells count="171">
    <mergeCell ref="B140:H140"/>
    <mergeCell ref="B135:C135"/>
    <mergeCell ref="F135:G135"/>
    <mergeCell ref="A136:I136"/>
    <mergeCell ref="B137:H137"/>
    <mergeCell ref="B138:H138"/>
    <mergeCell ref="B139:H139"/>
    <mergeCell ref="A131:H131"/>
    <mergeCell ref="B132:F132"/>
    <mergeCell ref="G132:H132"/>
    <mergeCell ref="A133:I133"/>
    <mergeCell ref="A134:C134"/>
    <mergeCell ref="F134:G134"/>
    <mergeCell ref="B125:H125"/>
    <mergeCell ref="B126:H126"/>
    <mergeCell ref="B127:H127"/>
    <mergeCell ref="B128:H128"/>
    <mergeCell ref="A129:H129"/>
    <mergeCell ref="B130:H130"/>
    <mergeCell ref="A120:H120"/>
    <mergeCell ref="B121:F121"/>
    <mergeCell ref="G121:H121"/>
    <mergeCell ref="A122:I122"/>
    <mergeCell ref="B123:H123"/>
    <mergeCell ref="B124:H124"/>
    <mergeCell ref="B114:H114"/>
    <mergeCell ref="B115:G115"/>
    <mergeCell ref="B116:G116"/>
    <mergeCell ref="B117:H117"/>
    <mergeCell ref="B118:H118"/>
    <mergeCell ref="B119:G119"/>
    <mergeCell ref="B112:D112"/>
    <mergeCell ref="E112:H112"/>
    <mergeCell ref="J112:K112"/>
    <mergeCell ref="B113:D113"/>
    <mergeCell ref="E113:F113"/>
    <mergeCell ref="G113:H113"/>
    <mergeCell ref="A108:I108"/>
    <mergeCell ref="B109:G109"/>
    <mergeCell ref="B110:G110"/>
    <mergeCell ref="J110:K110"/>
    <mergeCell ref="B111:G111"/>
    <mergeCell ref="J111:K111"/>
    <mergeCell ref="B102:H102"/>
    <mergeCell ref="B103:H103"/>
    <mergeCell ref="B104:H104"/>
    <mergeCell ref="B105:H105"/>
    <mergeCell ref="A106:H106"/>
    <mergeCell ref="A107:F107"/>
    <mergeCell ref="G107:H107"/>
    <mergeCell ref="B97:H97"/>
    <mergeCell ref="A98:H98"/>
    <mergeCell ref="B99:F99"/>
    <mergeCell ref="G99:H99"/>
    <mergeCell ref="A100:I100"/>
    <mergeCell ref="B101:H101"/>
    <mergeCell ref="B92:H92"/>
    <mergeCell ref="B93:H93"/>
    <mergeCell ref="B94:F94"/>
    <mergeCell ref="G94:H94"/>
    <mergeCell ref="A95:I95"/>
    <mergeCell ref="B96:H96"/>
    <mergeCell ref="B87:G87"/>
    <mergeCell ref="B88:G88"/>
    <mergeCell ref="B89:G89"/>
    <mergeCell ref="B90:F90"/>
    <mergeCell ref="G90:H90"/>
    <mergeCell ref="B91:H91"/>
    <mergeCell ref="A81:I81"/>
    <mergeCell ref="B82:G82"/>
    <mergeCell ref="B83:G83"/>
    <mergeCell ref="B84:G84"/>
    <mergeCell ref="B85:G85"/>
    <mergeCell ref="B86:G86"/>
    <mergeCell ref="B75:G75"/>
    <mergeCell ref="B76:G76"/>
    <mergeCell ref="B77:G77"/>
    <mergeCell ref="B78:G78"/>
    <mergeCell ref="A79:G79"/>
    <mergeCell ref="B80:F80"/>
    <mergeCell ref="G80:H80"/>
    <mergeCell ref="B68:H68"/>
    <mergeCell ref="A69:H69"/>
    <mergeCell ref="A71:I71"/>
    <mergeCell ref="B72:G72"/>
    <mergeCell ref="B73:G73"/>
    <mergeCell ref="B74:G74"/>
    <mergeCell ref="B61:G61"/>
    <mergeCell ref="B62:G62"/>
    <mergeCell ref="A63:H63"/>
    <mergeCell ref="A65:I65"/>
    <mergeCell ref="B66:H66"/>
    <mergeCell ref="B67:H67"/>
    <mergeCell ref="B55:G55"/>
    <mergeCell ref="B56:G56"/>
    <mergeCell ref="B57:G57"/>
    <mergeCell ref="B58:G58"/>
    <mergeCell ref="B59:G59"/>
    <mergeCell ref="B60:G60"/>
    <mergeCell ref="B48:G48"/>
    <mergeCell ref="B49:G49"/>
    <mergeCell ref="B50:G50"/>
    <mergeCell ref="B51:G51"/>
    <mergeCell ref="A52:G52"/>
    <mergeCell ref="B54:G54"/>
    <mergeCell ref="B41:G41"/>
    <mergeCell ref="B43:G43"/>
    <mergeCell ref="B44:G44"/>
    <mergeCell ref="B45:G45"/>
    <mergeCell ref="B46:G46"/>
    <mergeCell ref="B47:G47"/>
    <mergeCell ref="A35:H35"/>
    <mergeCell ref="A36:I36"/>
    <mergeCell ref="A37:I37"/>
    <mergeCell ref="B38:G38"/>
    <mergeCell ref="B39:G39"/>
    <mergeCell ref="B40:G40"/>
    <mergeCell ref="B32:F32"/>
    <mergeCell ref="G32:H32"/>
    <mergeCell ref="B33:F33"/>
    <mergeCell ref="G33:H33"/>
    <mergeCell ref="B34:F34"/>
    <mergeCell ref="G34:H34"/>
    <mergeCell ref="B29:F29"/>
    <mergeCell ref="G29:H29"/>
    <mergeCell ref="B30:F30"/>
    <mergeCell ref="G30:H30"/>
    <mergeCell ref="B31:F31"/>
    <mergeCell ref="G31:H31"/>
    <mergeCell ref="A25:I25"/>
    <mergeCell ref="A26:I26"/>
    <mergeCell ref="B27:F27"/>
    <mergeCell ref="G27:H27"/>
    <mergeCell ref="B28:F28"/>
    <mergeCell ref="G28:H28"/>
    <mergeCell ref="B22:G22"/>
    <mergeCell ref="H22:I22"/>
    <mergeCell ref="B23:G23"/>
    <mergeCell ref="H23:I23"/>
    <mergeCell ref="B24:G24"/>
    <mergeCell ref="H24:I24"/>
    <mergeCell ref="A19:E19"/>
    <mergeCell ref="F19:G19"/>
    <mergeCell ref="H19:I19"/>
    <mergeCell ref="A20:I20"/>
    <mergeCell ref="B21:G21"/>
    <mergeCell ref="H21:I21"/>
    <mergeCell ref="B16:D16"/>
    <mergeCell ref="E16:I16"/>
    <mergeCell ref="A17:I17"/>
    <mergeCell ref="A18:E18"/>
    <mergeCell ref="F18:G18"/>
    <mergeCell ref="H18:I18"/>
    <mergeCell ref="B13:D13"/>
    <mergeCell ref="E13:I13"/>
    <mergeCell ref="B14:D14"/>
    <mergeCell ref="E14:I14"/>
    <mergeCell ref="B15:D15"/>
    <mergeCell ref="E15:I15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pageMargins left="0.70866141732283472" right="0.23622047244094491" top="0.6692913385826772" bottom="0.59055118110236227" header="0.11811023622047245" footer="0.11811023622047245"/>
  <pageSetup paperSize="9" scale="75" firstPageNumber="0" fitToHeight="0" orientation="portrait" r:id="rId1"/>
  <headerFooter alignWithMargins="0">
    <oddHeader>&amp;L&amp;G</oddHeader>
    <oddFooter>&amp;L&amp;G</oddFooter>
  </headerFooter>
  <rowBreaks count="1" manualBreakCount="1">
    <brk id="70" max="8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40"/>
  <sheetViews>
    <sheetView view="pageBreakPreview" topLeftCell="A74" zoomScaleNormal="100" zoomScaleSheetLayoutView="100" workbookViewId="0">
      <selection activeCell="A29" sqref="A29:I29"/>
    </sheetView>
  </sheetViews>
  <sheetFormatPr defaultRowHeight="15" x14ac:dyDescent="0.25"/>
  <cols>
    <col min="1" max="1" width="5.5703125" style="10" customWidth="1"/>
    <col min="2" max="3" width="19.42578125" style="10" customWidth="1"/>
    <col min="4" max="4" width="16.42578125" style="10" customWidth="1"/>
    <col min="5" max="5" width="12.42578125" style="10" customWidth="1"/>
    <col min="6" max="6" width="9.140625" style="10" customWidth="1"/>
    <col min="7" max="7" width="7.5703125" style="10" customWidth="1"/>
    <col min="8" max="8" width="12" style="10" customWidth="1"/>
    <col min="9" max="9" width="20.7109375" style="10" customWidth="1"/>
    <col min="10" max="10" width="14.7109375" style="10" customWidth="1"/>
    <col min="11" max="11" width="12.5703125" style="10" customWidth="1"/>
    <col min="12" max="12" width="10.28515625" style="10" customWidth="1"/>
    <col min="13" max="1024" width="8.7109375" style="10" customWidth="1"/>
    <col min="1025" max="16384" width="9.140625" style="10"/>
  </cols>
  <sheetData>
    <row r="1" spans="1:9" ht="15.75" x14ac:dyDescent="0.25">
      <c r="A1" s="162" t="s">
        <v>160</v>
      </c>
      <c r="B1" s="162"/>
      <c r="C1" s="162"/>
      <c r="D1" s="162"/>
      <c r="E1" s="162"/>
      <c r="F1" s="162"/>
      <c r="G1" s="162"/>
      <c r="H1" s="162"/>
      <c r="I1" s="162"/>
    </row>
    <row r="2" spans="1:9" ht="15.75" x14ac:dyDescent="0.25">
      <c r="A2" s="162" t="s">
        <v>114</v>
      </c>
      <c r="B2" s="162"/>
      <c r="C2" s="162"/>
      <c r="D2" s="162"/>
      <c r="E2" s="162"/>
      <c r="F2" s="162"/>
      <c r="G2" s="162"/>
      <c r="H2" s="162"/>
      <c r="I2" s="162"/>
    </row>
    <row r="3" spans="1:9" ht="15.75" x14ac:dyDescent="0.25">
      <c r="A3" s="162" t="s">
        <v>161</v>
      </c>
      <c r="B3" s="162"/>
      <c r="C3" s="162"/>
      <c r="D3" s="162"/>
      <c r="E3" s="162"/>
      <c r="F3" s="162"/>
      <c r="G3" s="162"/>
      <c r="H3" s="162"/>
      <c r="I3" s="162"/>
    </row>
    <row r="4" spans="1:9" ht="15.75" x14ac:dyDescent="0.25">
      <c r="A4" s="162" t="s">
        <v>162</v>
      </c>
      <c r="B4" s="162"/>
      <c r="C4" s="162"/>
      <c r="D4" s="162"/>
      <c r="E4" s="162"/>
      <c r="F4" s="162"/>
      <c r="G4" s="162"/>
      <c r="H4" s="162"/>
      <c r="I4" s="162"/>
    </row>
    <row r="5" spans="1:9" ht="15.75" x14ac:dyDescent="0.25">
      <c r="A5" s="162" t="s">
        <v>163</v>
      </c>
      <c r="B5" s="162"/>
      <c r="C5" s="162"/>
      <c r="D5" s="162"/>
      <c r="E5" s="162"/>
      <c r="F5" s="162"/>
      <c r="G5" s="162"/>
      <c r="H5" s="162"/>
      <c r="I5" s="162"/>
    </row>
    <row r="6" spans="1:9" ht="15.75" x14ac:dyDescent="0.25">
      <c r="A6" s="163" t="s">
        <v>258</v>
      </c>
      <c r="B6" s="163"/>
      <c r="C6" s="163"/>
      <c r="D6" s="163"/>
      <c r="E6" s="163"/>
      <c r="F6" s="163"/>
      <c r="G6" s="163"/>
      <c r="H6" s="163"/>
      <c r="I6" s="163"/>
    </row>
    <row r="7" spans="1:9" x14ac:dyDescent="0.25">
      <c r="A7" s="181"/>
      <c r="B7" s="181"/>
      <c r="C7" s="181"/>
      <c r="D7" s="181"/>
      <c r="E7" s="181"/>
      <c r="F7" s="181"/>
      <c r="G7" s="181"/>
      <c r="H7" s="181"/>
      <c r="I7" s="181"/>
    </row>
    <row r="8" spans="1:9" ht="18.75" x14ac:dyDescent="0.25">
      <c r="A8" s="182" t="s">
        <v>0</v>
      </c>
      <c r="B8" s="182"/>
      <c r="C8" s="182"/>
      <c r="D8" s="182"/>
      <c r="E8" s="182"/>
      <c r="F8" s="182"/>
      <c r="G8" s="182"/>
      <c r="H8" s="182"/>
      <c r="I8" s="182"/>
    </row>
    <row r="9" spans="1:9" x14ac:dyDescent="0.25">
      <c r="A9" s="181"/>
      <c r="B9" s="181"/>
      <c r="C9" s="181"/>
      <c r="D9" s="181"/>
      <c r="E9" s="181"/>
      <c r="F9" s="181"/>
      <c r="G9" s="181"/>
      <c r="H9" s="181"/>
      <c r="I9" s="181"/>
    </row>
    <row r="10" spans="1:9" ht="13.5" customHeight="1" x14ac:dyDescent="0.25">
      <c r="A10" s="183" t="s">
        <v>169</v>
      </c>
      <c r="B10" s="183"/>
      <c r="C10" s="183"/>
      <c r="D10" s="183"/>
      <c r="E10" s="183"/>
      <c r="F10" s="183"/>
      <c r="G10" s="183"/>
      <c r="H10" s="183"/>
      <c r="I10" s="183"/>
    </row>
    <row r="11" spans="1:9" ht="15.75" thickBot="1" x14ac:dyDescent="0.3">
      <c r="A11" s="184" t="s">
        <v>0</v>
      </c>
      <c r="B11" s="184"/>
      <c r="C11" s="184"/>
      <c r="D11" s="184"/>
      <c r="E11" s="184"/>
      <c r="F11" s="184"/>
      <c r="G11" s="184"/>
      <c r="H11" s="184"/>
      <c r="I11" s="184"/>
    </row>
    <row r="12" spans="1:9" ht="13.5" customHeight="1" x14ac:dyDescent="0.25">
      <c r="A12" s="185" t="s">
        <v>1</v>
      </c>
      <c r="B12" s="185"/>
      <c r="C12" s="185"/>
      <c r="D12" s="185"/>
      <c r="E12" s="185"/>
      <c r="F12" s="185"/>
      <c r="G12" s="185"/>
      <c r="H12" s="185"/>
      <c r="I12" s="185"/>
    </row>
    <row r="13" spans="1:9" ht="13.5" customHeight="1" x14ac:dyDescent="0.25">
      <c r="A13" s="102" t="s">
        <v>2</v>
      </c>
      <c r="B13" s="187" t="s">
        <v>3</v>
      </c>
      <c r="C13" s="187"/>
      <c r="D13" s="187"/>
      <c r="E13" s="191">
        <f>'07-PCS'!E13:I13</f>
        <v>45065</v>
      </c>
      <c r="F13" s="192"/>
      <c r="G13" s="192"/>
      <c r="H13" s="192"/>
      <c r="I13" s="192"/>
    </row>
    <row r="14" spans="1:9" ht="13.5" customHeight="1" x14ac:dyDescent="0.25">
      <c r="A14" s="102" t="s">
        <v>4</v>
      </c>
      <c r="B14" s="193" t="s">
        <v>5</v>
      </c>
      <c r="C14" s="193"/>
      <c r="D14" s="193"/>
      <c r="E14" s="194" t="s">
        <v>229</v>
      </c>
      <c r="F14" s="194"/>
      <c r="G14" s="194"/>
      <c r="H14" s="194"/>
      <c r="I14" s="194"/>
    </row>
    <row r="15" spans="1:9" ht="13.5" customHeight="1" x14ac:dyDescent="0.25">
      <c r="A15" s="102" t="s">
        <v>6</v>
      </c>
      <c r="B15" s="193" t="s">
        <v>7</v>
      </c>
      <c r="C15" s="193"/>
      <c r="D15" s="193"/>
      <c r="E15" s="195" t="s">
        <v>266</v>
      </c>
      <c r="F15" s="195"/>
      <c r="G15" s="195"/>
      <c r="H15" s="195"/>
      <c r="I15" s="195"/>
    </row>
    <row r="16" spans="1:9" ht="13.5" customHeight="1" x14ac:dyDescent="0.25">
      <c r="A16" s="102" t="s">
        <v>8</v>
      </c>
      <c r="B16" s="187" t="s">
        <v>9</v>
      </c>
      <c r="C16" s="187"/>
      <c r="D16" s="187"/>
      <c r="E16" s="188" t="s">
        <v>111</v>
      </c>
      <c r="F16" s="188"/>
      <c r="G16" s="188"/>
      <c r="H16" s="188"/>
      <c r="I16" s="188"/>
    </row>
    <row r="17" spans="1:14" x14ac:dyDescent="0.25">
      <c r="A17" s="181"/>
      <c r="B17" s="181"/>
      <c r="C17" s="181"/>
      <c r="D17" s="181"/>
      <c r="E17" s="181"/>
      <c r="F17" s="181"/>
      <c r="G17" s="181"/>
      <c r="H17" s="181"/>
      <c r="I17" s="181"/>
    </row>
    <row r="18" spans="1:14" ht="26.25" customHeight="1" x14ac:dyDescent="0.25">
      <c r="A18" s="189" t="s">
        <v>10</v>
      </c>
      <c r="B18" s="189"/>
      <c r="C18" s="189"/>
      <c r="D18" s="189"/>
      <c r="E18" s="189"/>
      <c r="F18" s="189" t="s">
        <v>11</v>
      </c>
      <c r="G18" s="189"/>
      <c r="H18" s="190" t="s">
        <v>159</v>
      </c>
      <c r="I18" s="190"/>
      <c r="N18" s="17"/>
    </row>
    <row r="19" spans="1:14" x14ac:dyDescent="0.25">
      <c r="A19" s="188" t="s">
        <v>112</v>
      </c>
      <c r="B19" s="188"/>
      <c r="C19" s="188"/>
      <c r="D19" s="188"/>
      <c r="E19" s="188"/>
      <c r="F19" s="188" t="s">
        <v>12</v>
      </c>
      <c r="G19" s="188"/>
      <c r="H19" s="201">
        <f>PROPOSTA!E24</f>
        <v>1</v>
      </c>
      <c r="I19" s="201"/>
    </row>
    <row r="20" spans="1:14" x14ac:dyDescent="0.25">
      <c r="A20" s="190" t="s">
        <v>106</v>
      </c>
      <c r="B20" s="190"/>
      <c r="C20" s="190"/>
      <c r="D20" s="190"/>
      <c r="E20" s="190"/>
      <c r="F20" s="190"/>
      <c r="G20" s="190"/>
      <c r="H20" s="190"/>
      <c r="I20" s="190"/>
    </row>
    <row r="21" spans="1:14" hidden="1" x14ac:dyDescent="0.25">
      <c r="A21" s="102">
        <v>1</v>
      </c>
      <c r="B21" s="187" t="s">
        <v>13</v>
      </c>
      <c r="C21" s="187"/>
      <c r="D21" s="187"/>
      <c r="E21" s="187"/>
      <c r="F21" s="187"/>
      <c r="G21" s="187"/>
      <c r="H21" s="188" t="str">
        <f>A19</f>
        <v>Apoio Administrativo</v>
      </c>
      <c r="I21" s="188"/>
    </row>
    <row r="22" spans="1:14" hidden="1" x14ac:dyDescent="0.25">
      <c r="A22" s="102">
        <v>2</v>
      </c>
      <c r="B22" s="196" t="s">
        <v>14</v>
      </c>
      <c r="C22" s="196"/>
      <c r="D22" s="196"/>
      <c r="E22" s="196"/>
      <c r="F22" s="196"/>
      <c r="G22" s="196"/>
      <c r="H22" s="197">
        <v>1024.8499999999999</v>
      </c>
      <c r="I22" s="197"/>
    </row>
    <row r="23" spans="1:14" x14ac:dyDescent="0.25">
      <c r="A23" s="102">
        <v>3</v>
      </c>
      <c r="B23" s="187" t="s">
        <v>15</v>
      </c>
      <c r="C23" s="187"/>
      <c r="D23" s="187"/>
      <c r="E23" s="187"/>
      <c r="F23" s="187"/>
      <c r="G23" s="187"/>
      <c r="H23" s="198" t="str">
        <f>A10</f>
        <v>AUX.ALMOXARIFE - CBO: 4141-10</v>
      </c>
      <c r="I23" s="198"/>
      <c r="M23" s="18"/>
    </row>
    <row r="24" spans="1:14" x14ac:dyDescent="0.25">
      <c r="A24" s="102">
        <v>4</v>
      </c>
      <c r="B24" s="196" t="s">
        <v>16</v>
      </c>
      <c r="C24" s="196"/>
      <c r="D24" s="196"/>
      <c r="E24" s="196"/>
      <c r="F24" s="196"/>
      <c r="G24" s="196"/>
      <c r="H24" s="199">
        <v>44927</v>
      </c>
      <c r="I24" s="200"/>
    </row>
    <row r="25" spans="1:14" x14ac:dyDescent="0.25">
      <c r="A25" s="206"/>
      <c r="B25" s="206"/>
      <c r="C25" s="206"/>
      <c r="D25" s="206"/>
      <c r="E25" s="206"/>
      <c r="F25" s="206"/>
      <c r="G25" s="206"/>
      <c r="H25" s="206"/>
      <c r="I25" s="206"/>
    </row>
    <row r="26" spans="1:14" ht="13.5" customHeight="1" x14ac:dyDescent="0.25">
      <c r="A26" s="207" t="s">
        <v>17</v>
      </c>
      <c r="B26" s="207"/>
      <c r="C26" s="207"/>
      <c r="D26" s="207"/>
      <c r="E26" s="207"/>
      <c r="F26" s="207"/>
      <c r="G26" s="207"/>
      <c r="H26" s="207"/>
      <c r="I26" s="207"/>
    </row>
    <row r="27" spans="1:14" ht="13.5" customHeight="1" x14ac:dyDescent="0.25">
      <c r="A27" s="100">
        <v>1</v>
      </c>
      <c r="B27" s="189" t="s">
        <v>18</v>
      </c>
      <c r="C27" s="189"/>
      <c r="D27" s="189"/>
      <c r="E27" s="189"/>
      <c r="F27" s="189"/>
      <c r="G27" s="189" t="s">
        <v>19</v>
      </c>
      <c r="H27" s="189"/>
      <c r="I27" s="100" t="s">
        <v>20</v>
      </c>
    </row>
    <row r="28" spans="1:14" s="145" customFormat="1" ht="13.5" customHeight="1" x14ac:dyDescent="0.25">
      <c r="A28" s="143" t="s">
        <v>2</v>
      </c>
      <c r="B28" s="258" t="s">
        <v>21</v>
      </c>
      <c r="C28" s="258"/>
      <c r="D28" s="258"/>
      <c r="E28" s="258"/>
      <c r="F28" s="258"/>
      <c r="G28" s="259">
        <v>1</v>
      </c>
      <c r="H28" s="259"/>
      <c r="I28" s="144">
        <v>1336.26</v>
      </c>
    </row>
    <row r="29" spans="1:14" s="145" customFormat="1" ht="13.5" customHeight="1" x14ac:dyDescent="0.25">
      <c r="A29" s="143" t="s">
        <v>4</v>
      </c>
      <c r="B29" s="258" t="s">
        <v>22</v>
      </c>
      <c r="C29" s="258"/>
      <c r="D29" s="258"/>
      <c r="E29" s="258"/>
      <c r="F29" s="258"/>
      <c r="G29" s="259">
        <v>0</v>
      </c>
      <c r="H29" s="259"/>
      <c r="I29" s="146">
        <v>0</v>
      </c>
    </row>
    <row r="30" spans="1:14" s="145" customFormat="1" ht="13.5" customHeight="1" x14ac:dyDescent="0.25">
      <c r="A30" s="143" t="s">
        <v>6</v>
      </c>
      <c r="B30" s="258" t="s">
        <v>23</v>
      </c>
      <c r="C30" s="258"/>
      <c r="D30" s="258"/>
      <c r="E30" s="258"/>
      <c r="F30" s="258"/>
      <c r="G30" s="259">
        <v>0</v>
      </c>
      <c r="H30" s="259"/>
      <c r="I30" s="144">
        <f>J30*G30</f>
        <v>0</v>
      </c>
      <c r="J30" s="147">
        <v>1302</v>
      </c>
    </row>
    <row r="31" spans="1:14" ht="13.5" customHeight="1" x14ac:dyDescent="0.25">
      <c r="A31" s="102" t="s">
        <v>8</v>
      </c>
      <c r="B31" s="202" t="s">
        <v>24</v>
      </c>
      <c r="C31" s="202"/>
      <c r="D31" s="202"/>
      <c r="E31" s="202"/>
      <c r="F31" s="202"/>
      <c r="G31" s="203">
        <v>0</v>
      </c>
      <c r="H31" s="203"/>
      <c r="I31" s="19">
        <v>0</v>
      </c>
    </row>
    <row r="32" spans="1:14" ht="13.5" customHeight="1" x14ac:dyDescent="0.25">
      <c r="A32" s="102" t="s">
        <v>25</v>
      </c>
      <c r="B32" s="202" t="s">
        <v>26</v>
      </c>
      <c r="C32" s="202"/>
      <c r="D32" s="202"/>
      <c r="E32" s="202"/>
      <c r="F32" s="202"/>
      <c r="G32" s="203">
        <v>0</v>
      </c>
      <c r="H32" s="203"/>
      <c r="I32" s="19">
        <v>0</v>
      </c>
    </row>
    <row r="33" spans="1:10" ht="13.5" customHeight="1" x14ac:dyDescent="0.25">
      <c r="A33" s="102" t="s">
        <v>27</v>
      </c>
      <c r="B33" s="202" t="s">
        <v>28</v>
      </c>
      <c r="C33" s="202"/>
      <c r="D33" s="202"/>
      <c r="E33" s="202"/>
      <c r="F33" s="202"/>
      <c r="G33" s="203">
        <v>0</v>
      </c>
      <c r="H33" s="203"/>
      <c r="I33" s="19">
        <v>0</v>
      </c>
    </row>
    <row r="34" spans="1:10" ht="13.5" customHeight="1" x14ac:dyDescent="0.25">
      <c r="A34" s="102" t="s">
        <v>29</v>
      </c>
      <c r="B34" s="187" t="s">
        <v>30</v>
      </c>
      <c r="C34" s="187"/>
      <c r="D34" s="187"/>
      <c r="E34" s="187"/>
      <c r="F34" s="187"/>
      <c r="G34" s="203">
        <v>0</v>
      </c>
      <c r="H34" s="203"/>
      <c r="I34" s="19">
        <v>0</v>
      </c>
    </row>
    <row r="35" spans="1:10" ht="13.5" customHeight="1" x14ac:dyDescent="0.25">
      <c r="A35" s="189" t="s">
        <v>31</v>
      </c>
      <c r="B35" s="189"/>
      <c r="C35" s="189"/>
      <c r="D35" s="189"/>
      <c r="E35" s="189"/>
      <c r="F35" s="189"/>
      <c r="G35" s="189"/>
      <c r="H35" s="189"/>
      <c r="I35" s="21">
        <f>SUM(I28:I34)</f>
        <v>1336.26</v>
      </c>
    </row>
    <row r="36" spans="1:10" x14ac:dyDescent="0.25">
      <c r="A36" s="208"/>
      <c r="B36" s="208"/>
      <c r="C36" s="208"/>
      <c r="D36" s="208"/>
      <c r="E36" s="208"/>
      <c r="F36" s="208"/>
      <c r="G36" s="208"/>
      <c r="H36" s="208"/>
      <c r="I36" s="208"/>
    </row>
    <row r="37" spans="1:10" ht="13.5" customHeight="1" x14ac:dyDescent="0.25">
      <c r="A37" s="207" t="s">
        <v>109</v>
      </c>
      <c r="B37" s="207"/>
      <c r="C37" s="207"/>
      <c r="D37" s="207"/>
      <c r="E37" s="207"/>
      <c r="F37" s="207"/>
      <c r="G37" s="207"/>
      <c r="H37" s="207"/>
      <c r="I37" s="207"/>
    </row>
    <row r="38" spans="1:10" ht="13.5" customHeight="1" x14ac:dyDescent="0.25">
      <c r="A38" s="100" t="s">
        <v>32</v>
      </c>
      <c r="B38" s="209" t="s">
        <v>33</v>
      </c>
      <c r="C38" s="209"/>
      <c r="D38" s="209"/>
      <c r="E38" s="209"/>
      <c r="F38" s="209"/>
      <c r="G38" s="209"/>
      <c r="H38" s="100" t="s">
        <v>19</v>
      </c>
      <c r="I38" s="100" t="s">
        <v>20</v>
      </c>
    </row>
    <row r="39" spans="1:10" ht="13.5" customHeight="1" x14ac:dyDescent="0.25">
      <c r="A39" s="102" t="s">
        <v>2</v>
      </c>
      <c r="B39" s="210" t="s">
        <v>230</v>
      </c>
      <c r="C39" s="210"/>
      <c r="D39" s="210"/>
      <c r="E39" s="210"/>
      <c r="F39" s="210"/>
      <c r="G39" s="210"/>
      <c r="H39" s="22">
        <v>8.3299999999999999E-2</v>
      </c>
      <c r="I39" s="19">
        <f>$I$35*H39</f>
        <v>111.310458</v>
      </c>
    </row>
    <row r="40" spans="1:10" ht="13.5" customHeight="1" x14ac:dyDescent="0.25">
      <c r="A40" s="102" t="s">
        <v>4</v>
      </c>
      <c r="B40" s="210" t="s">
        <v>231</v>
      </c>
      <c r="C40" s="210"/>
      <c r="D40" s="210"/>
      <c r="E40" s="210"/>
      <c r="F40" s="210"/>
      <c r="G40" s="210"/>
      <c r="H40" s="22">
        <v>0.1111</v>
      </c>
      <c r="I40" s="19">
        <f>$I$35*H40</f>
        <v>148.45848599999999</v>
      </c>
    </row>
    <row r="41" spans="1:10" ht="13.5" customHeight="1" x14ac:dyDescent="0.25">
      <c r="A41" s="23"/>
      <c r="B41" s="189" t="s">
        <v>34</v>
      </c>
      <c r="C41" s="189"/>
      <c r="D41" s="189"/>
      <c r="E41" s="189"/>
      <c r="F41" s="189"/>
      <c r="G41" s="189"/>
      <c r="H41" s="24">
        <f>SUM(H39:H40)</f>
        <v>0.19440000000000002</v>
      </c>
      <c r="I41" s="25">
        <f>SUM(I39:I40)</f>
        <v>259.76894399999998</v>
      </c>
      <c r="J41" s="75">
        <f>H52*H41</f>
        <v>6.7651200000000009E-2</v>
      </c>
    </row>
    <row r="42" spans="1:10" ht="9.75" customHeight="1" x14ac:dyDescent="0.25">
      <c r="A42" s="103"/>
      <c r="B42" s="103"/>
      <c r="C42" s="103"/>
      <c r="D42" s="103"/>
      <c r="E42" s="103"/>
      <c r="F42" s="103"/>
      <c r="G42" s="103"/>
      <c r="H42" s="103"/>
      <c r="I42" s="26"/>
    </row>
    <row r="43" spans="1:10" ht="13.5" customHeight="1" x14ac:dyDescent="0.25">
      <c r="A43" s="100" t="s">
        <v>35</v>
      </c>
      <c r="B43" s="209" t="s">
        <v>36</v>
      </c>
      <c r="C43" s="209"/>
      <c r="D43" s="209"/>
      <c r="E43" s="209"/>
      <c r="F43" s="209"/>
      <c r="G43" s="209"/>
      <c r="H43" s="100" t="s">
        <v>19</v>
      </c>
      <c r="I43" s="100" t="s">
        <v>20</v>
      </c>
    </row>
    <row r="44" spans="1:10" ht="13.5" customHeight="1" x14ac:dyDescent="0.25">
      <c r="A44" s="102" t="s">
        <v>2</v>
      </c>
      <c r="B44" s="210" t="s">
        <v>232</v>
      </c>
      <c r="C44" s="210"/>
      <c r="D44" s="210"/>
      <c r="E44" s="210"/>
      <c r="F44" s="210"/>
      <c r="G44" s="210"/>
      <c r="H44" s="27">
        <v>0.2</v>
      </c>
      <c r="I44" s="19">
        <f>SUM($I$35,$I$41)*H44</f>
        <v>319.20578879999999</v>
      </c>
    </row>
    <row r="45" spans="1:10" ht="13.5" customHeight="1" x14ac:dyDescent="0.25">
      <c r="A45" s="102" t="s">
        <v>4</v>
      </c>
      <c r="B45" s="210" t="s">
        <v>233</v>
      </c>
      <c r="C45" s="210"/>
      <c r="D45" s="210"/>
      <c r="E45" s="210"/>
      <c r="F45" s="210"/>
      <c r="G45" s="210"/>
      <c r="H45" s="27">
        <v>2.5000000000000001E-2</v>
      </c>
      <c r="I45" s="19">
        <f t="shared" ref="I45:I51" si="0">SUM($I$35,$I$41)*H45</f>
        <v>39.900723599999999</v>
      </c>
    </row>
    <row r="46" spans="1:10" ht="13.5" customHeight="1" x14ac:dyDescent="0.25">
      <c r="A46" s="102" t="s">
        <v>6</v>
      </c>
      <c r="B46" s="210" t="s">
        <v>234</v>
      </c>
      <c r="C46" s="210"/>
      <c r="D46" s="210"/>
      <c r="E46" s="210"/>
      <c r="F46" s="210"/>
      <c r="G46" s="210"/>
      <c r="H46" s="28">
        <f>(2%*0.5)</f>
        <v>0.01</v>
      </c>
      <c r="I46" s="19">
        <f t="shared" si="0"/>
        <v>15.960289439999999</v>
      </c>
    </row>
    <row r="47" spans="1:10" ht="13.5" customHeight="1" x14ac:dyDescent="0.25">
      <c r="A47" s="102" t="s">
        <v>8</v>
      </c>
      <c r="B47" s="210" t="s">
        <v>235</v>
      </c>
      <c r="C47" s="210"/>
      <c r="D47" s="210"/>
      <c r="E47" s="210"/>
      <c r="F47" s="210"/>
      <c r="G47" s="210"/>
      <c r="H47" s="29">
        <v>1.4999999999999999E-2</v>
      </c>
      <c r="I47" s="19">
        <f t="shared" si="0"/>
        <v>23.940434159999999</v>
      </c>
    </row>
    <row r="48" spans="1:10" ht="13.5" customHeight="1" x14ac:dyDescent="0.25">
      <c r="A48" s="102" t="s">
        <v>25</v>
      </c>
      <c r="B48" s="210" t="s">
        <v>236</v>
      </c>
      <c r="C48" s="210"/>
      <c r="D48" s="210"/>
      <c r="E48" s="210"/>
      <c r="F48" s="210"/>
      <c r="G48" s="210"/>
      <c r="H48" s="29">
        <v>0.01</v>
      </c>
      <c r="I48" s="19">
        <f t="shared" si="0"/>
        <v>15.960289439999999</v>
      </c>
    </row>
    <row r="49" spans="1:9" ht="13.5" customHeight="1" x14ac:dyDescent="0.25">
      <c r="A49" s="102" t="s">
        <v>27</v>
      </c>
      <c r="B49" s="210" t="s">
        <v>237</v>
      </c>
      <c r="C49" s="210"/>
      <c r="D49" s="210"/>
      <c r="E49" s="210"/>
      <c r="F49" s="210"/>
      <c r="G49" s="210"/>
      <c r="H49" s="29">
        <v>6.0000000000000001E-3</v>
      </c>
      <c r="I49" s="19">
        <f t="shared" si="0"/>
        <v>9.5761736639999988</v>
      </c>
    </row>
    <row r="50" spans="1:9" ht="13.5" customHeight="1" x14ac:dyDescent="0.25">
      <c r="A50" s="102" t="s">
        <v>29</v>
      </c>
      <c r="B50" s="210" t="s">
        <v>238</v>
      </c>
      <c r="C50" s="210"/>
      <c r="D50" s="210"/>
      <c r="E50" s="210"/>
      <c r="F50" s="210"/>
      <c r="G50" s="210"/>
      <c r="H50" s="29">
        <v>2E-3</v>
      </c>
      <c r="I50" s="19">
        <f t="shared" si="0"/>
        <v>3.1920578879999999</v>
      </c>
    </row>
    <row r="51" spans="1:9" ht="13.5" customHeight="1" x14ac:dyDescent="0.25">
      <c r="A51" s="102" t="s">
        <v>37</v>
      </c>
      <c r="B51" s="210" t="s">
        <v>239</v>
      </c>
      <c r="C51" s="210"/>
      <c r="D51" s="210"/>
      <c r="E51" s="210"/>
      <c r="F51" s="210"/>
      <c r="G51" s="210"/>
      <c r="H51" s="29">
        <v>0.08</v>
      </c>
      <c r="I51" s="19">
        <f t="shared" si="0"/>
        <v>127.68231551999999</v>
      </c>
    </row>
    <row r="52" spans="1:9" ht="13.5" customHeight="1" x14ac:dyDescent="0.25">
      <c r="A52" s="211" t="s">
        <v>38</v>
      </c>
      <c r="B52" s="212"/>
      <c r="C52" s="212"/>
      <c r="D52" s="212"/>
      <c r="E52" s="212"/>
      <c r="F52" s="212"/>
      <c r="G52" s="213"/>
      <c r="H52" s="24">
        <f>SUM(H44:H51)</f>
        <v>0.34800000000000003</v>
      </c>
      <c r="I52" s="30">
        <f>SUM(I44:I51)</f>
        <v>555.41807251199998</v>
      </c>
    </row>
    <row r="53" spans="1:9" ht="10.5" customHeight="1" x14ac:dyDescent="0.25">
      <c r="A53" s="103"/>
      <c r="B53" s="103"/>
      <c r="C53" s="103"/>
      <c r="D53" s="103"/>
      <c r="E53" s="103"/>
      <c r="F53" s="103"/>
      <c r="G53" s="103"/>
      <c r="H53" s="103"/>
      <c r="I53" s="31"/>
    </row>
    <row r="54" spans="1:9" ht="13.5" customHeight="1" x14ac:dyDescent="0.25">
      <c r="A54" s="100" t="s">
        <v>39</v>
      </c>
      <c r="B54" s="209" t="s">
        <v>40</v>
      </c>
      <c r="C54" s="209"/>
      <c r="D54" s="209"/>
      <c r="E54" s="209"/>
      <c r="F54" s="209"/>
      <c r="G54" s="209"/>
      <c r="H54" s="100" t="s">
        <v>41</v>
      </c>
      <c r="I54" s="100" t="s">
        <v>20</v>
      </c>
    </row>
    <row r="55" spans="1:9" s="145" customFormat="1" ht="13.5" customHeight="1" x14ac:dyDescent="0.25">
      <c r="A55" s="143" t="s">
        <v>2</v>
      </c>
      <c r="B55" s="260" t="s">
        <v>240</v>
      </c>
      <c r="C55" s="260"/>
      <c r="D55" s="260"/>
      <c r="E55" s="260"/>
      <c r="F55" s="260"/>
      <c r="G55" s="260"/>
      <c r="H55" s="148">
        <v>5</v>
      </c>
      <c r="I55" s="149">
        <f>(22*2*H55)-(I28*6%)</f>
        <v>139.8244</v>
      </c>
    </row>
    <row r="56" spans="1:9" s="145" customFormat="1" ht="13.5" customHeight="1" x14ac:dyDescent="0.25">
      <c r="A56" s="143" t="s">
        <v>4</v>
      </c>
      <c r="B56" s="260" t="s">
        <v>241</v>
      </c>
      <c r="C56" s="260"/>
      <c r="D56" s="260"/>
      <c r="E56" s="260"/>
      <c r="F56" s="260"/>
      <c r="G56" s="260"/>
      <c r="H56" s="148">
        <v>412.05</v>
      </c>
      <c r="I56" s="144">
        <f>H56</f>
        <v>412.05</v>
      </c>
    </row>
    <row r="57" spans="1:9" s="145" customFormat="1" ht="13.5" customHeight="1" x14ac:dyDescent="0.25">
      <c r="A57" s="143" t="s">
        <v>6</v>
      </c>
      <c r="B57" s="260" t="s">
        <v>242</v>
      </c>
      <c r="C57" s="260"/>
      <c r="D57" s="260"/>
      <c r="E57" s="260"/>
      <c r="F57" s="260"/>
      <c r="G57" s="260"/>
      <c r="H57" s="148">
        <v>174.56</v>
      </c>
      <c r="I57" s="144">
        <f>(H57*40%)</f>
        <v>69.823999999999998</v>
      </c>
    </row>
    <row r="58" spans="1:9" s="145" customFormat="1" ht="13.5" customHeight="1" x14ac:dyDescent="0.25">
      <c r="A58" s="150" t="s">
        <v>8</v>
      </c>
      <c r="B58" s="261" t="s">
        <v>243</v>
      </c>
      <c r="C58" s="261"/>
      <c r="D58" s="261"/>
      <c r="E58" s="261"/>
      <c r="F58" s="261"/>
      <c r="G58" s="261"/>
      <c r="H58" s="148">
        <f>I28</f>
        <v>1336.26</v>
      </c>
      <c r="I58" s="149">
        <f>((H58*26)*0.002)/12</f>
        <v>5.7904600000000004</v>
      </c>
    </row>
    <row r="59" spans="1:9" s="42" customFormat="1" ht="13.5" customHeight="1" x14ac:dyDescent="0.25">
      <c r="A59" s="105" t="s">
        <v>25</v>
      </c>
      <c r="B59" s="216" t="s">
        <v>42</v>
      </c>
      <c r="C59" s="216"/>
      <c r="D59" s="216"/>
      <c r="E59" s="216"/>
      <c r="F59" s="216"/>
      <c r="G59" s="216"/>
      <c r="H59" s="112">
        <v>0</v>
      </c>
      <c r="I59" s="113">
        <f>((H59*2)*0.05)/12</f>
        <v>0</v>
      </c>
    </row>
    <row r="60" spans="1:9" ht="13.5" customHeight="1" x14ac:dyDescent="0.25">
      <c r="A60" s="102" t="s">
        <v>27</v>
      </c>
      <c r="B60" s="210" t="s">
        <v>138</v>
      </c>
      <c r="C60" s="210"/>
      <c r="D60" s="210"/>
      <c r="E60" s="210"/>
      <c r="F60" s="210"/>
      <c r="G60" s="210"/>
      <c r="H60" s="34">
        <v>0</v>
      </c>
      <c r="I60" s="19">
        <v>0</v>
      </c>
    </row>
    <row r="61" spans="1:9" ht="13.5" customHeight="1" x14ac:dyDescent="0.25">
      <c r="A61" s="102" t="s">
        <v>29</v>
      </c>
      <c r="B61" s="210" t="s">
        <v>43</v>
      </c>
      <c r="C61" s="210"/>
      <c r="D61" s="210"/>
      <c r="E61" s="210"/>
      <c r="F61" s="210"/>
      <c r="G61" s="210"/>
      <c r="H61" s="32">
        <v>0</v>
      </c>
      <c r="I61" s="19">
        <f>H61</f>
        <v>0</v>
      </c>
    </row>
    <row r="62" spans="1:9" s="38" customFormat="1" ht="13.5" customHeight="1" x14ac:dyDescent="0.25">
      <c r="A62" s="35" t="s">
        <v>37</v>
      </c>
      <c r="B62" s="214" t="s">
        <v>126</v>
      </c>
      <c r="C62" s="214"/>
      <c r="D62" s="214"/>
      <c r="E62" s="214"/>
      <c r="F62" s="214"/>
      <c r="G62" s="214"/>
      <c r="H62" s="36">
        <v>0</v>
      </c>
      <c r="I62" s="37">
        <v>0</v>
      </c>
    </row>
    <row r="63" spans="1:9" ht="13.5" customHeight="1" x14ac:dyDescent="0.25">
      <c r="A63" s="211" t="s">
        <v>44</v>
      </c>
      <c r="B63" s="212"/>
      <c r="C63" s="212"/>
      <c r="D63" s="212"/>
      <c r="E63" s="212"/>
      <c r="F63" s="212"/>
      <c r="G63" s="212"/>
      <c r="H63" s="213"/>
      <c r="I63" s="30">
        <f>TRUNC(SUM(I55:I62),2)</f>
        <v>627.48</v>
      </c>
    </row>
    <row r="64" spans="1:9" ht="12" customHeight="1" x14ac:dyDescent="0.25">
      <c r="A64" s="103"/>
      <c r="B64" s="103"/>
      <c r="C64" s="103"/>
      <c r="D64" s="103"/>
      <c r="E64" s="103"/>
      <c r="F64" s="103"/>
      <c r="G64" s="103"/>
      <c r="H64" s="103"/>
      <c r="I64" s="31"/>
    </row>
    <row r="65" spans="1:9" ht="13.5" customHeight="1" x14ac:dyDescent="0.25">
      <c r="A65" s="189" t="s">
        <v>45</v>
      </c>
      <c r="B65" s="189"/>
      <c r="C65" s="189"/>
      <c r="D65" s="189"/>
      <c r="E65" s="189"/>
      <c r="F65" s="189"/>
      <c r="G65" s="189"/>
      <c r="H65" s="189"/>
      <c r="I65" s="189"/>
    </row>
    <row r="66" spans="1:9" ht="13.5" customHeight="1" x14ac:dyDescent="0.25">
      <c r="A66" s="39" t="s">
        <v>32</v>
      </c>
      <c r="B66" s="215" t="s">
        <v>46</v>
      </c>
      <c r="C66" s="215"/>
      <c r="D66" s="215"/>
      <c r="E66" s="215"/>
      <c r="F66" s="215"/>
      <c r="G66" s="215"/>
      <c r="H66" s="215"/>
      <c r="I66" s="19">
        <f>I41</f>
        <v>259.76894399999998</v>
      </c>
    </row>
    <row r="67" spans="1:9" ht="13.5" customHeight="1" x14ac:dyDescent="0.25">
      <c r="A67" s="39" t="s">
        <v>35</v>
      </c>
      <c r="B67" s="210" t="s">
        <v>47</v>
      </c>
      <c r="C67" s="210"/>
      <c r="D67" s="210"/>
      <c r="E67" s="210"/>
      <c r="F67" s="210"/>
      <c r="G67" s="210"/>
      <c r="H67" s="210"/>
      <c r="I67" s="19">
        <f>I52</f>
        <v>555.41807251199998</v>
      </c>
    </row>
    <row r="68" spans="1:9" ht="13.5" customHeight="1" x14ac:dyDescent="0.25">
      <c r="A68" s="39" t="s">
        <v>39</v>
      </c>
      <c r="B68" s="210" t="s">
        <v>48</v>
      </c>
      <c r="C68" s="210"/>
      <c r="D68" s="210"/>
      <c r="E68" s="210"/>
      <c r="F68" s="210"/>
      <c r="G68" s="210"/>
      <c r="H68" s="210"/>
      <c r="I68" s="19">
        <f>I63</f>
        <v>627.48</v>
      </c>
    </row>
    <row r="69" spans="1:9" ht="13.5" customHeight="1" x14ac:dyDescent="0.25">
      <c r="A69" s="189" t="s">
        <v>49</v>
      </c>
      <c r="B69" s="189"/>
      <c r="C69" s="189"/>
      <c r="D69" s="189"/>
      <c r="E69" s="189"/>
      <c r="F69" s="189"/>
      <c r="G69" s="189"/>
      <c r="H69" s="189"/>
      <c r="I69" s="21">
        <f>SUM(I66:I68)</f>
        <v>1442.6670165119999</v>
      </c>
    </row>
    <row r="70" spans="1:9" x14ac:dyDescent="0.25">
      <c r="A70" s="103"/>
      <c r="B70" s="103"/>
      <c r="C70" s="103"/>
      <c r="D70" s="103"/>
      <c r="E70" s="103"/>
      <c r="F70" s="103"/>
      <c r="G70" s="103"/>
      <c r="H70" s="103"/>
      <c r="I70" s="31"/>
    </row>
    <row r="71" spans="1:9" ht="13.5" customHeight="1" x14ac:dyDescent="0.25">
      <c r="A71" s="207" t="s">
        <v>107</v>
      </c>
      <c r="B71" s="207"/>
      <c r="C71" s="207"/>
      <c r="D71" s="207"/>
      <c r="E71" s="207"/>
      <c r="F71" s="207"/>
      <c r="G71" s="207"/>
      <c r="H71" s="207"/>
      <c r="I71" s="207"/>
    </row>
    <row r="72" spans="1:9" ht="13.5" customHeight="1" x14ac:dyDescent="0.25">
      <c r="A72" s="100">
        <v>3</v>
      </c>
      <c r="B72" s="209" t="s">
        <v>50</v>
      </c>
      <c r="C72" s="209"/>
      <c r="D72" s="209"/>
      <c r="E72" s="209"/>
      <c r="F72" s="209"/>
      <c r="G72" s="209"/>
      <c r="H72" s="100" t="s">
        <v>19</v>
      </c>
      <c r="I72" s="100" t="s">
        <v>20</v>
      </c>
    </row>
    <row r="73" spans="1:9" s="145" customFormat="1" ht="13.5" customHeight="1" x14ac:dyDescent="0.25">
      <c r="A73" s="143" t="s">
        <v>2</v>
      </c>
      <c r="B73" s="260" t="s">
        <v>244</v>
      </c>
      <c r="C73" s="260"/>
      <c r="D73" s="260"/>
      <c r="E73" s="260"/>
      <c r="F73" s="260"/>
      <c r="G73" s="260"/>
      <c r="H73" s="152">
        <f>(1/12)*5%/30*3</f>
        <v>4.1666666666666664E-4</v>
      </c>
      <c r="I73" s="144">
        <f>$I$35*H73</f>
        <v>0.55677499999999991</v>
      </c>
    </row>
    <row r="74" spans="1:9" s="145" customFormat="1" ht="13.5" customHeight="1" x14ac:dyDescent="0.25">
      <c r="A74" s="143" t="s">
        <v>4</v>
      </c>
      <c r="B74" s="260" t="s">
        <v>245</v>
      </c>
      <c r="C74" s="260"/>
      <c r="D74" s="260"/>
      <c r="E74" s="260"/>
      <c r="F74" s="260"/>
      <c r="G74" s="260"/>
      <c r="H74" s="151">
        <f>H51*H73</f>
        <v>3.3333333333333335E-5</v>
      </c>
      <c r="I74" s="144">
        <f t="shared" ref="I74:I78" si="1">$I$35*H74</f>
        <v>4.4542000000000005E-2</v>
      </c>
    </row>
    <row r="75" spans="1:9" s="145" customFormat="1" ht="13.5" customHeight="1" x14ac:dyDescent="0.25">
      <c r="A75" s="143" t="s">
        <v>6</v>
      </c>
      <c r="B75" s="260" t="s">
        <v>246</v>
      </c>
      <c r="C75" s="260"/>
      <c r="D75" s="260"/>
      <c r="E75" s="260"/>
      <c r="F75" s="260"/>
      <c r="G75" s="260"/>
      <c r="H75" s="151">
        <f>40%*H73</f>
        <v>1.6666666666666666E-4</v>
      </c>
      <c r="I75" s="144">
        <f t="shared" si="1"/>
        <v>0.22270999999999999</v>
      </c>
    </row>
    <row r="76" spans="1:9" s="145" customFormat="1" ht="13.5" customHeight="1" x14ac:dyDescent="0.25">
      <c r="A76" s="143" t="s">
        <v>8</v>
      </c>
      <c r="B76" s="260" t="s">
        <v>247</v>
      </c>
      <c r="C76" s="260"/>
      <c r="D76" s="260"/>
      <c r="E76" s="260"/>
      <c r="F76" s="260"/>
      <c r="G76" s="260"/>
      <c r="H76" s="153">
        <f>(7/30)/12/30*3</f>
        <v>1.9444444444444444E-3</v>
      </c>
      <c r="I76" s="144">
        <f t="shared" si="1"/>
        <v>2.5982833333333333</v>
      </c>
    </row>
    <row r="77" spans="1:9" s="42" customFormat="1" ht="13.5" customHeight="1" x14ac:dyDescent="0.25">
      <c r="A77" s="105" t="s">
        <v>25</v>
      </c>
      <c r="B77" s="216" t="s">
        <v>248</v>
      </c>
      <c r="C77" s="216"/>
      <c r="D77" s="216"/>
      <c r="E77" s="216"/>
      <c r="F77" s="216"/>
      <c r="G77" s="216"/>
      <c r="H77" s="83">
        <f>H52*H76</f>
        <v>6.7666666666666667E-4</v>
      </c>
      <c r="I77" s="41">
        <f>$I$35*H77</f>
        <v>0.90420259999999997</v>
      </c>
    </row>
    <row r="78" spans="1:9" s="42" customFormat="1" ht="13.5" customHeight="1" x14ac:dyDescent="0.25">
      <c r="A78" s="105" t="s">
        <v>27</v>
      </c>
      <c r="B78" s="216" t="s">
        <v>249</v>
      </c>
      <c r="C78" s="216"/>
      <c r="D78" s="216"/>
      <c r="E78" s="216"/>
      <c r="F78" s="216"/>
      <c r="G78" s="216"/>
      <c r="H78" s="80">
        <v>3.04E-2</v>
      </c>
      <c r="I78" s="41">
        <f t="shared" si="1"/>
        <v>40.622304</v>
      </c>
    </row>
    <row r="79" spans="1:9" ht="13.5" customHeight="1" x14ac:dyDescent="0.25">
      <c r="A79" s="211" t="s">
        <v>51</v>
      </c>
      <c r="B79" s="212"/>
      <c r="C79" s="212"/>
      <c r="D79" s="212"/>
      <c r="E79" s="212"/>
      <c r="F79" s="212"/>
      <c r="G79" s="213"/>
      <c r="H79" s="24">
        <f>SUM(H73:H78)</f>
        <v>3.363777777777778E-2</v>
      </c>
      <c r="I79" s="21">
        <f>SUM(I73:I78)</f>
        <v>44.948816933333333</v>
      </c>
    </row>
    <row r="80" spans="1:9" x14ac:dyDescent="0.25">
      <c r="A80" s="103"/>
      <c r="B80" s="218"/>
      <c r="C80" s="218"/>
      <c r="D80" s="218"/>
      <c r="E80" s="218"/>
      <c r="F80" s="218"/>
      <c r="G80" s="218"/>
      <c r="H80" s="218"/>
      <c r="I80" s="104"/>
    </row>
    <row r="81" spans="1:12" ht="13.5" customHeight="1" x14ac:dyDescent="0.25">
      <c r="A81" s="207" t="s">
        <v>108</v>
      </c>
      <c r="B81" s="207"/>
      <c r="C81" s="207"/>
      <c r="D81" s="207"/>
      <c r="E81" s="207"/>
      <c r="F81" s="207"/>
      <c r="G81" s="207"/>
      <c r="H81" s="207"/>
      <c r="I81" s="207"/>
    </row>
    <row r="82" spans="1:12" ht="13.5" customHeight="1" x14ac:dyDescent="0.25">
      <c r="A82" s="100" t="s">
        <v>52</v>
      </c>
      <c r="B82" s="209" t="s">
        <v>53</v>
      </c>
      <c r="C82" s="209"/>
      <c r="D82" s="209"/>
      <c r="E82" s="209"/>
      <c r="F82" s="209"/>
      <c r="G82" s="209"/>
      <c r="H82" s="100" t="s">
        <v>19</v>
      </c>
      <c r="I82" s="100" t="s">
        <v>20</v>
      </c>
    </row>
    <row r="83" spans="1:12" ht="13.5" customHeight="1" x14ac:dyDescent="0.25">
      <c r="A83" s="102" t="s">
        <v>2</v>
      </c>
      <c r="B83" s="225" t="s">
        <v>250</v>
      </c>
      <c r="C83" s="225"/>
      <c r="D83" s="225"/>
      <c r="E83" s="225"/>
      <c r="F83" s="225"/>
      <c r="G83" s="225"/>
      <c r="H83" s="43">
        <v>0</v>
      </c>
      <c r="I83" s="19">
        <f>SUM($I$35,$I$69,$I$79)*H83</f>
        <v>0</v>
      </c>
    </row>
    <row r="84" spans="1:12" s="141" customFormat="1" ht="13.5" customHeight="1" x14ac:dyDescent="0.25">
      <c r="A84" s="139" t="s">
        <v>4</v>
      </c>
      <c r="B84" s="262" t="s">
        <v>251</v>
      </c>
      <c r="C84" s="262"/>
      <c r="D84" s="262"/>
      <c r="E84" s="262"/>
      <c r="F84" s="262"/>
      <c r="G84" s="262"/>
      <c r="H84" s="154">
        <v>0</v>
      </c>
      <c r="I84" s="140">
        <f>SUM($I$35,$I$69,$I$79)*H84</f>
        <v>0</v>
      </c>
    </row>
    <row r="85" spans="1:12" s="141" customFormat="1" ht="13.5" customHeight="1" x14ac:dyDescent="0.25">
      <c r="A85" s="139" t="s">
        <v>6</v>
      </c>
      <c r="B85" s="262" t="s">
        <v>252</v>
      </c>
      <c r="C85" s="262"/>
      <c r="D85" s="262"/>
      <c r="E85" s="262"/>
      <c r="F85" s="262"/>
      <c r="G85" s="262"/>
      <c r="H85" s="154">
        <v>0</v>
      </c>
      <c r="I85" s="140">
        <f t="shared" ref="I85:I87" si="2">SUM($I$35,$I$69,$I$79)*H85</f>
        <v>0</v>
      </c>
    </row>
    <row r="86" spans="1:12" s="141" customFormat="1" ht="13.5" customHeight="1" x14ac:dyDescent="0.25">
      <c r="A86" s="139" t="s">
        <v>8</v>
      </c>
      <c r="B86" s="262" t="s">
        <v>253</v>
      </c>
      <c r="C86" s="262"/>
      <c r="D86" s="262"/>
      <c r="E86" s="262"/>
      <c r="F86" s="262"/>
      <c r="G86" s="262"/>
      <c r="H86" s="154">
        <v>0</v>
      </c>
      <c r="I86" s="140">
        <f t="shared" si="2"/>
        <v>0</v>
      </c>
    </row>
    <row r="87" spans="1:12" s="141" customFormat="1" ht="13.5" customHeight="1" x14ac:dyDescent="0.25">
      <c r="A87" s="139" t="s">
        <v>25</v>
      </c>
      <c r="B87" s="262" t="s">
        <v>254</v>
      </c>
      <c r="C87" s="262"/>
      <c r="D87" s="262"/>
      <c r="E87" s="262"/>
      <c r="F87" s="262"/>
      <c r="G87" s="262"/>
      <c r="H87" s="154">
        <v>0</v>
      </c>
      <c r="I87" s="140">
        <f t="shared" si="2"/>
        <v>0</v>
      </c>
    </row>
    <row r="88" spans="1:12" s="141" customFormat="1" ht="13.5" customHeight="1" x14ac:dyDescent="0.25">
      <c r="A88" s="139" t="s">
        <v>27</v>
      </c>
      <c r="B88" s="262" t="s">
        <v>255</v>
      </c>
      <c r="C88" s="262"/>
      <c r="D88" s="262"/>
      <c r="E88" s="262"/>
      <c r="F88" s="262"/>
      <c r="G88" s="262"/>
      <c r="H88" s="154">
        <v>0</v>
      </c>
      <c r="I88" s="140">
        <f>SUM($I$35,$I$69,$I$79)*H88</f>
        <v>0</v>
      </c>
    </row>
    <row r="89" spans="1:12" ht="13.5" customHeight="1" x14ac:dyDescent="0.25">
      <c r="A89" s="44"/>
      <c r="B89" s="209" t="s">
        <v>55</v>
      </c>
      <c r="C89" s="209"/>
      <c r="D89" s="209"/>
      <c r="E89" s="209"/>
      <c r="F89" s="209"/>
      <c r="G89" s="209"/>
      <c r="H89" s="45">
        <f>SUM(H83:H88)</f>
        <v>0</v>
      </c>
      <c r="I89" s="25">
        <f>SUM(I83:I88)</f>
        <v>0</v>
      </c>
      <c r="J89" s="75">
        <f>SUM(H41,J41,H52,H79,H89)</f>
        <v>0.64368897777777778</v>
      </c>
      <c r="K89" s="76">
        <f>I35*J89</f>
        <v>860.13583344533333</v>
      </c>
      <c r="L89" s="77">
        <f>SUM(I41,I52,I79,I98)</f>
        <v>860.13583344533322</v>
      </c>
    </row>
    <row r="90" spans="1:12" ht="5.25" customHeight="1" x14ac:dyDescent="0.25">
      <c r="A90" s="46"/>
      <c r="B90" s="220"/>
      <c r="C90" s="220"/>
      <c r="D90" s="220"/>
      <c r="E90" s="220"/>
      <c r="F90" s="220"/>
      <c r="G90" s="221"/>
      <c r="H90" s="221"/>
      <c r="I90" s="47"/>
    </row>
    <row r="91" spans="1:12" ht="13.5" customHeight="1" x14ac:dyDescent="0.25">
      <c r="A91" s="100" t="s">
        <v>56</v>
      </c>
      <c r="B91" s="222" t="s">
        <v>57</v>
      </c>
      <c r="C91" s="223"/>
      <c r="D91" s="223"/>
      <c r="E91" s="223"/>
      <c r="F91" s="223"/>
      <c r="G91" s="223"/>
      <c r="H91" s="224"/>
      <c r="I91" s="100" t="s">
        <v>20</v>
      </c>
    </row>
    <row r="92" spans="1:12" ht="13.5" customHeight="1" x14ac:dyDescent="0.25">
      <c r="A92" s="102" t="s">
        <v>2</v>
      </c>
      <c r="B92" s="226" t="s">
        <v>139</v>
      </c>
      <c r="C92" s="227"/>
      <c r="D92" s="227"/>
      <c r="E92" s="227"/>
      <c r="F92" s="227"/>
      <c r="G92" s="227"/>
      <c r="H92" s="228"/>
      <c r="I92" s="48">
        <v>0</v>
      </c>
    </row>
    <row r="93" spans="1:12" ht="13.5" customHeight="1" x14ac:dyDescent="0.25">
      <c r="A93" s="44"/>
      <c r="B93" s="211" t="s">
        <v>58</v>
      </c>
      <c r="C93" s="212"/>
      <c r="D93" s="212"/>
      <c r="E93" s="212"/>
      <c r="F93" s="212"/>
      <c r="G93" s="212"/>
      <c r="H93" s="213"/>
      <c r="I93" s="25">
        <f>SUM(I92)</f>
        <v>0</v>
      </c>
    </row>
    <row r="94" spans="1:12" x14ac:dyDescent="0.25">
      <c r="A94" s="46"/>
      <c r="B94" s="220"/>
      <c r="C94" s="220"/>
      <c r="D94" s="220"/>
      <c r="E94" s="220"/>
      <c r="F94" s="220"/>
      <c r="G94" s="221"/>
      <c r="H94" s="221"/>
      <c r="I94" s="47"/>
    </row>
    <row r="95" spans="1:12" ht="13.5" customHeight="1" x14ac:dyDescent="0.25">
      <c r="A95" s="190" t="s">
        <v>59</v>
      </c>
      <c r="B95" s="190"/>
      <c r="C95" s="190"/>
      <c r="D95" s="190"/>
      <c r="E95" s="190"/>
      <c r="F95" s="190"/>
      <c r="G95" s="190"/>
      <c r="H95" s="190"/>
      <c r="I95" s="190"/>
    </row>
    <row r="96" spans="1:12" ht="13.5" customHeight="1" x14ac:dyDescent="0.25">
      <c r="A96" s="39" t="s">
        <v>52</v>
      </c>
      <c r="B96" s="202" t="s">
        <v>54</v>
      </c>
      <c r="C96" s="202"/>
      <c r="D96" s="202"/>
      <c r="E96" s="202"/>
      <c r="F96" s="202"/>
      <c r="G96" s="202"/>
      <c r="H96" s="202"/>
      <c r="I96" s="19">
        <f>I89</f>
        <v>0</v>
      </c>
    </row>
    <row r="97" spans="1:11" ht="13.5" customHeight="1" x14ac:dyDescent="0.25">
      <c r="A97" s="39" t="s">
        <v>56</v>
      </c>
      <c r="B97" s="210" t="s">
        <v>60</v>
      </c>
      <c r="C97" s="210"/>
      <c r="D97" s="210"/>
      <c r="E97" s="210"/>
      <c r="F97" s="210"/>
      <c r="G97" s="210"/>
      <c r="H97" s="210"/>
      <c r="I97" s="19">
        <f>I93</f>
        <v>0</v>
      </c>
    </row>
    <row r="98" spans="1:11" ht="13.5" customHeight="1" x14ac:dyDescent="0.25">
      <c r="A98" s="189" t="s">
        <v>61</v>
      </c>
      <c r="B98" s="189"/>
      <c r="C98" s="189"/>
      <c r="D98" s="189"/>
      <c r="E98" s="189"/>
      <c r="F98" s="189"/>
      <c r="G98" s="189"/>
      <c r="H98" s="189"/>
      <c r="I98" s="21">
        <f>SUM(I96:I97)</f>
        <v>0</v>
      </c>
    </row>
    <row r="99" spans="1:11" x14ac:dyDescent="0.25">
      <c r="A99" s="46"/>
      <c r="B99" s="220"/>
      <c r="C99" s="220"/>
      <c r="D99" s="220"/>
      <c r="E99" s="220"/>
      <c r="F99" s="220"/>
      <c r="G99" s="221"/>
      <c r="H99" s="221"/>
      <c r="I99" s="47"/>
    </row>
    <row r="100" spans="1:11" ht="13.5" customHeight="1" x14ac:dyDescent="0.25">
      <c r="A100" s="207" t="s">
        <v>110</v>
      </c>
      <c r="B100" s="207"/>
      <c r="C100" s="207"/>
      <c r="D100" s="207"/>
      <c r="E100" s="207"/>
      <c r="F100" s="207"/>
      <c r="G100" s="207"/>
      <c r="H100" s="207"/>
      <c r="I100" s="207"/>
    </row>
    <row r="101" spans="1:11" ht="13.5" customHeight="1" x14ac:dyDescent="0.25">
      <c r="A101" s="100">
        <v>5</v>
      </c>
      <c r="B101" s="189" t="s">
        <v>62</v>
      </c>
      <c r="C101" s="189"/>
      <c r="D101" s="189"/>
      <c r="E101" s="189"/>
      <c r="F101" s="189"/>
      <c r="G101" s="189"/>
      <c r="H101" s="189"/>
      <c r="I101" s="100" t="s">
        <v>20</v>
      </c>
    </row>
    <row r="102" spans="1:11" s="42" customFormat="1" ht="13.5" customHeight="1" x14ac:dyDescent="0.25">
      <c r="A102" s="105" t="s">
        <v>2</v>
      </c>
      <c r="B102" s="219" t="s">
        <v>227</v>
      </c>
      <c r="C102" s="219"/>
      <c r="D102" s="219"/>
      <c r="E102" s="219"/>
      <c r="F102" s="219"/>
      <c r="G102" s="219"/>
      <c r="H102" s="219"/>
      <c r="I102" s="114">
        <f>UNIF!G18+'EPI''S'!G20</f>
        <v>51.605571634166665</v>
      </c>
    </row>
    <row r="103" spans="1:11" s="42" customFormat="1" ht="13.5" customHeight="1" x14ac:dyDescent="0.25">
      <c r="A103" s="105" t="s">
        <v>4</v>
      </c>
      <c r="B103" s="219" t="s">
        <v>63</v>
      </c>
      <c r="C103" s="219"/>
      <c r="D103" s="219"/>
      <c r="E103" s="219"/>
      <c r="F103" s="219"/>
      <c r="G103" s="219"/>
      <c r="H103" s="219"/>
      <c r="I103" s="114">
        <v>0</v>
      </c>
    </row>
    <row r="104" spans="1:11" s="42" customFormat="1" ht="13.5" customHeight="1" x14ac:dyDescent="0.25">
      <c r="A104" s="105" t="s">
        <v>6</v>
      </c>
      <c r="B104" s="233" t="s">
        <v>256</v>
      </c>
      <c r="C104" s="233"/>
      <c r="D104" s="233"/>
      <c r="E104" s="233"/>
      <c r="F104" s="233"/>
      <c r="G104" s="233"/>
      <c r="H104" s="233"/>
      <c r="I104" s="114">
        <f>(3000/36)/21</f>
        <v>3.9682539682539679</v>
      </c>
      <c r="J104" s="115">
        <f>SUM(PROPOSTA!E21:E24)</f>
        <v>2</v>
      </c>
    </row>
    <row r="105" spans="1:11" s="118" customFormat="1" ht="13.5" customHeight="1" x14ac:dyDescent="0.25">
      <c r="A105" s="116" t="s">
        <v>8</v>
      </c>
      <c r="B105" s="234" t="s">
        <v>126</v>
      </c>
      <c r="C105" s="235"/>
      <c r="D105" s="235"/>
      <c r="E105" s="235"/>
      <c r="F105" s="235"/>
      <c r="G105" s="235"/>
      <c r="H105" s="236"/>
      <c r="I105" s="117">
        <v>0</v>
      </c>
    </row>
    <row r="106" spans="1:11" ht="13.5" customHeight="1" x14ac:dyDescent="0.25">
      <c r="A106" s="189" t="s">
        <v>64</v>
      </c>
      <c r="B106" s="189"/>
      <c r="C106" s="189"/>
      <c r="D106" s="189"/>
      <c r="E106" s="189"/>
      <c r="F106" s="189"/>
      <c r="G106" s="189"/>
      <c r="H106" s="189"/>
      <c r="I106" s="21">
        <f>SUM(I102:I105)</f>
        <v>55.573825602420634</v>
      </c>
    </row>
    <row r="107" spans="1:11" x14ac:dyDescent="0.25">
      <c r="A107" s="237"/>
      <c r="B107" s="237"/>
      <c r="C107" s="237"/>
      <c r="D107" s="237"/>
      <c r="E107" s="237"/>
      <c r="F107" s="237"/>
      <c r="G107" s="238"/>
      <c r="H107" s="238"/>
      <c r="I107" s="26"/>
    </row>
    <row r="108" spans="1:11" ht="13.5" customHeight="1" x14ac:dyDescent="0.25">
      <c r="A108" s="207" t="s">
        <v>113</v>
      </c>
      <c r="B108" s="207"/>
      <c r="C108" s="207"/>
      <c r="D108" s="207"/>
      <c r="E108" s="207"/>
      <c r="F108" s="207"/>
      <c r="G108" s="207"/>
      <c r="H108" s="207"/>
      <c r="I108" s="207"/>
    </row>
    <row r="109" spans="1:11" ht="13.5" customHeight="1" x14ac:dyDescent="0.25">
      <c r="A109" s="100">
        <v>6</v>
      </c>
      <c r="B109" s="189" t="s">
        <v>65</v>
      </c>
      <c r="C109" s="189"/>
      <c r="D109" s="189"/>
      <c r="E109" s="189"/>
      <c r="F109" s="189"/>
      <c r="G109" s="189"/>
      <c r="H109" s="100" t="s">
        <v>19</v>
      </c>
      <c r="I109" s="100" t="s">
        <v>20</v>
      </c>
    </row>
    <row r="110" spans="1:11" s="42" customFormat="1" ht="13.5" customHeight="1" x14ac:dyDescent="0.25">
      <c r="A110" s="105" t="s">
        <v>2</v>
      </c>
      <c r="B110" s="229" t="s">
        <v>66</v>
      </c>
      <c r="C110" s="229"/>
      <c r="D110" s="229"/>
      <c r="E110" s="229"/>
      <c r="F110" s="229"/>
      <c r="G110" s="229"/>
      <c r="H110" s="62">
        <v>0.06</v>
      </c>
      <c r="I110" s="49">
        <f>SUM($I$129)*H110</f>
        <v>172.76697954286522</v>
      </c>
      <c r="J110" s="230"/>
      <c r="K110" s="231"/>
    </row>
    <row r="111" spans="1:11" s="42" customFormat="1" ht="13.5" customHeight="1" x14ac:dyDescent="0.25">
      <c r="A111" s="105" t="s">
        <v>4</v>
      </c>
      <c r="B111" s="229" t="s">
        <v>67</v>
      </c>
      <c r="C111" s="229"/>
      <c r="D111" s="229"/>
      <c r="E111" s="229"/>
      <c r="F111" s="229"/>
      <c r="G111" s="229"/>
      <c r="H111" s="62">
        <v>6.6699999999999995E-2</v>
      </c>
      <c r="I111" s="50">
        <f>SUM($I$129,I110)*H111</f>
        <v>203.58284979399426</v>
      </c>
      <c r="J111" s="232"/>
      <c r="K111" s="232"/>
    </row>
    <row r="112" spans="1:11" ht="13.5" customHeight="1" x14ac:dyDescent="0.25">
      <c r="A112" s="102"/>
      <c r="B112" s="188"/>
      <c r="C112" s="188"/>
      <c r="D112" s="188"/>
      <c r="E112" s="240" t="s">
        <v>68</v>
      </c>
      <c r="F112" s="240"/>
      <c r="G112" s="240"/>
      <c r="H112" s="240"/>
      <c r="I112" s="51"/>
      <c r="J112" s="241"/>
      <c r="K112" s="242"/>
    </row>
    <row r="113" spans="1:9" ht="13.5" customHeight="1" x14ac:dyDescent="0.25">
      <c r="A113" s="102" t="s">
        <v>6</v>
      </c>
      <c r="B113" s="243" t="s">
        <v>69</v>
      </c>
      <c r="C113" s="243"/>
      <c r="D113" s="243"/>
      <c r="E113" s="244">
        <f>SUM(H115,H116,H119)</f>
        <v>5.849E-2</v>
      </c>
      <c r="F113" s="245"/>
      <c r="G113" s="244">
        <f>1-((H115+H116+H119))</f>
        <v>0.94150999999999996</v>
      </c>
      <c r="H113" s="245"/>
      <c r="I113" s="52"/>
    </row>
    <row r="114" spans="1:9" ht="13.5" customHeight="1" x14ac:dyDescent="0.25">
      <c r="A114" s="102" t="s">
        <v>70</v>
      </c>
      <c r="B114" s="226" t="s">
        <v>71</v>
      </c>
      <c r="C114" s="227"/>
      <c r="D114" s="227"/>
      <c r="E114" s="227"/>
      <c r="F114" s="227"/>
      <c r="G114" s="227"/>
      <c r="H114" s="227"/>
      <c r="I114" s="53"/>
    </row>
    <row r="115" spans="1:9" ht="13.5" customHeight="1" x14ac:dyDescent="0.25">
      <c r="A115" s="54" t="s">
        <v>72</v>
      </c>
      <c r="B115" s="239" t="s">
        <v>73</v>
      </c>
      <c r="C115" s="239"/>
      <c r="D115" s="239"/>
      <c r="E115" s="239"/>
      <c r="F115" s="239"/>
      <c r="G115" s="239"/>
      <c r="H115" s="64">
        <v>1.5100000000000001E-3</v>
      </c>
      <c r="I115" s="51">
        <f>SUM($I$129,$I$110,$I$111)*H115/(1-$E$113)</f>
        <v>5.2216728738523921</v>
      </c>
    </row>
    <row r="116" spans="1:9" ht="13.5" customHeight="1" x14ac:dyDescent="0.25">
      <c r="A116" s="54" t="s">
        <v>74</v>
      </c>
      <c r="B116" s="239" t="s">
        <v>75</v>
      </c>
      <c r="C116" s="239"/>
      <c r="D116" s="239"/>
      <c r="E116" s="239"/>
      <c r="F116" s="239"/>
      <c r="G116" s="239"/>
      <c r="H116" s="64">
        <v>6.9800000000000001E-3</v>
      </c>
      <c r="I116" s="51">
        <f>SUM($I$129,$I$110,$I$111)*H116/(1-$E$113)</f>
        <v>24.137269310920335</v>
      </c>
    </row>
    <row r="117" spans="1:9" ht="13.5" customHeight="1" x14ac:dyDescent="0.25">
      <c r="A117" s="102" t="s">
        <v>76</v>
      </c>
      <c r="B117" s="226" t="s">
        <v>77</v>
      </c>
      <c r="C117" s="227"/>
      <c r="D117" s="227"/>
      <c r="E117" s="227"/>
      <c r="F117" s="227"/>
      <c r="G117" s="227"/>
      <c r="H117" s="227"/>
      <c r="I117" s="53"/>
    </row>
    <row r="118" spans="1:9" ht="13.5" customHeight="1" x14ac:dyDescent="0.25">
      <c r="A118" s="102" t="s">
        <v>78</v>
      </c>
      <c r="B118" s="226" t="s">
        <v>79</v>
      </c>
      <c r="C118" s="227"/>
      <c r="D118" s="227"/>
      <c r="E118" s="227"/>
      <c r="F118" s="227"/>
      <c r="G118" s="227"/>
      <c r="H118" s="227"/>
      <c r="I118" s="53"/>
    </row>
    <row r="119" spans="1:9" ht="13.5" customHeight="1" x14ac:dyDescent="0.25">
      <c r="A119" s="54" t="s">
        <v>80</v>
      </c>
      <c r="B119" s="239" t="s">
        <v>81</v>
      </c>
      <c r="C119" s="239"/>
      <c r="D119" s="239"/>
      <c r="E119" s="239"/>
      <c r="F119" s="239"/>
      <c r="G119" s="239"/>
      <c r="H119" s="63">
        <v>0.05</v>
      </c>
      <c r="I119" s="51">
        <f>SUM($I$129,$I$110,$I$111)*H119/(1-$E$113)</f>
        <v>172.9030752931256</v>
      </c>
    </row>
    <row r="120" spans="1:9" ht="13.5" customHeight="1" x14ac:dyDescent="0.25">
      <c r="A120" s="189" t="s">
        <v>82</v>
      </c>
      <c r="B120" s="189"/>
      <c r="C120" s="189"/>
      <c r="D120" s="189"/>
      <c r="E120" s="189"/>
      <c r="F120" s="189"/>
      <c r="G120" s="189"/>
      <c r="H120" s="189"/>
      <c r="I120" s="21">
        <f>SUM(I110:I119)</f>
        <v>578.61184681475777</v>
      </c>
    </row>
    <row r="121" spans="1:9" x14ac:dyDescent="0.25">
      <c r="A121" s="46"/>
      <c r="B121" s="220"/>
      <c r="C121" s="220"/>
      <c r="D121" s="220"/>
      <c r="E121" s="220"/>
      <c r="F121" s="220"/>
      <c r="G121" s="221"/>
      <c r="H121" s="221"/>
      <c r="I121" s="47"/>
    </row>
    <row r="122" spans="1:9" ht="13.5" customHeight="1" x14ac:dyDescent="0.25">
      <c r="A122" s="248" t="s">
        <v>83</v>
      </c>
      <c r="B122" s="248"/>
      <c r="C122" s="248"/>
      <c r="D122" s="248"/>
      <c r="E122" s="248"/>
      <c r="F122" s="248"/>
      <c r="G122" s="248"/>
      <c r="H122" s="248"/>
      <c r="I122" s="248"/>
    </row>
    <row r="123" spans="1:9" ht="13.5" customHeight="1" x14ac:dyDescent="0.25">
      <c r="A123" s="100"/>
      <c r="B123" s="211" t="s">
        <v>84</v>
      </c>
      <c r="C123" s="212"/>
      <c r="D123" s="212"/>
      <c r="E123" s="212"/>
      <c r="F123" s="212"/>
      <c r="G123" s="212"/>
      <c r="H123" s="213"/>
      <c r="I123" s="100" t="s">
        <v>20</v>
      </c>
    </row>
    <row r="124" spans="1:9" ht="13.5" customHeight="1" x14ac:dyDescent="0.25">
      <c r="A124" s="102" t="s">
        <v>2</v>
      </c>
      <c r="B124" s="246" t="s">
        <v>85</v>
      </c>
      <c r="C124" s="246"/>
      <c r="D124" s="246"/>
      <c r="E124" s="246"/>
      <c r="F124" s="246"/>
      <c r="G124" s="246"/>
      <c r="H124" s="246"/>
      <c r="I124" s="19">
        <f>I35</f>
        <v>1336.26</v>
      </c>
    </row>
    <row r="125" spans="1:9" ht="13.5" customHeight="1" x14ac:dyDescent="0.25">
      <c r="A125" s="102" t="s">
        <v>4</v>
      </c>
      <c r="B125" s="246" t="s">
        <v>86</v>
      </c>
      <c r="C125" s="246"/>
      <c r="D125" s="246"/>
      <c r="E125" s="246"/>
      <c r="F125" s="246"/>
      <c r="G125" s="246"/>
      <c r="H125" s="246"/>
      <c r="I125" s="19">
        <f>I69</f>
        <v>1442.6670165119999</v>
      </c>
    </row>
    <row r="126" spans="1:9" ht="13.5" customHeight="1" x14ac:dyDescent="0.25">
      <c r="A126" s="102" t="s">
        <v>6</v>
      </c>
      <c r="B126" s="246" t="s">
        <v>87</v>
      </c>
      <c r="C126" s="246"/>
      <c r="D126" s="246"/>
      <c r="E126" s="246"/>
      <c r="F126" s="246"/>
      <c r="G126" s="246"/>
      <c r="H126" s="246"/>
      <c r="I126" s="19">
        <f>I79</f>
        <v>44.948816933333333</v>
      </c>
    </row>
    <row r="127" spans="1:9" ht="13.5" customHeight="1" x14ac:dyDescent="0.25">
      <c r="A127" s="102" t="s">
        <v>8</v>
      </c>
      <c r="B127" s="246" t="s">
        <v>88</v>
      </c>
      <c r="C127" s="246"/>
      <c r="D127" s="246"/>
      <c r="E127" s="246"/>
      <c r="F127" s="246"/>
      <c r="G127" s="246"/>
      <c r="H127" s="246"/>
      <c r="I127" s="19">
        <f>I98</f>
        <v>0</v>
      </c>
    </row>
    <row r="128" spans="1:9" ht="13.5" customHeight="1" x14ac:dyDescent="0.25">
      <c r="A128" s="102" t="s">
        <v>25</v>
      </c>
      <c r="B128" s="246" t="s">
        <v>89</v>
      </c>
      <c r="C128" s="246"/>
      <c r="D128" s="246"/>
      <c r="E128" s="246"/>
      <c r="F128" s="246"/>
      <c r="G128" s="246"/>
      <c r="H128" s="246"/>
      <c r="I128" s="19">
        <f>I106</f>
        <v>55.573825602420634</v>
      </c>
    </row>
    <row r="129" spans="1:10" ht="13.5" customHeight="1" x14ac:dyDescent="0.25">
      <c r="A129" s="247" t="s">
        <v>90</v>
      </c>
      <c r="B129" s="247"/>
      <c r="C129" s="247"/>
      <c r="D129" s="247"/>
      <c r="E129" s="247"/>
      <c r="F129" s="247"/>
      <c r="G129" s="247"/>
      <c r="H129" s="247"/>
      <c r="I129" s="55">
        <f>SUM(I124:I128)</f>
        <v>2879.4496590477538</v>
      </c>
    </row>
    <row r="130" spans="1:10" ht="13.5" customHeight="1" x14ac:dyDescent="0.25">
      <c r="A130" s="102" t="s">
        <v>27</v>
      </c>
      <c r="B130" s="225" t="s">
        <v>91</v>
      </c>
      <c r="C130" s="225"/>
      <c r="D130" s="225"/>
      <c r="E130" s="225"/>
      <c r="F130" s="225"/>
      <c r="G130" s="225"/>
      <c r="H130" s="225"/>
      <c r="I130" s="19">
        <f>I120</f>
        <v>578.61184681475777</v>
      </c>
    </row>
    <row r="131" spans="1:10" ht="13.5" customHeight="1" x14ac:dyDescent="0.25">
      <c r="A131" s="247" t="s">
        <v>92</v>
      </c>
      <c r="B131" s="247"/>
      <c r="C131" s="247"/>
      <c r="D131" s="247"/>
      <c r="E131" s="247"/>
      <c r="F131" s="247"/>
      <c r="G131" s="247"/>
      <c r="H131" s="247"/>
      <c r="I131" s="56">
        <f>ROUND(SUM(I129:I130),2)</f>
        <v>3458.06</v>
      </c>
      <c r="J131" s="57">
        <f>SUM(I35,I69,I79,I98,I106,I110,I111)/G113</f>
        <v>3458.0615058625117</v>
      </c>
    </row>
    <row r="132" spans="1:10" ht="13.5" customHeight="1" x14ac:dyDescent="0.25">
      <c r="A132" s="46"/>
      <c r="B132" s="220"/>
      <c r="C132" s="220"/>
      <c r="D132" s="220"/>
      <c r="E132" s="220"/>
      <c r="F132" s="220"/>
      <c r="G132" s="221"/>
      <c r="H132" s="221"/>
      <c r="I132" s="47"/>
    </row>
    <row r="133" spans="1:10" ht="13.5" customHeight="1" x14ac:dyDescent="0.25">
      <c r="A133" s="248" t="s">
        <v>93</v>
      </c>
      <c r="B133" s="248"/>
      <c r="C133" s="248"/>
      <c r="D133" s="248"/>
      <c r="E133" s="248"/>
      <c r="F133" s="248"/>
      <c r="G133" s="248"/>
      <c r="H133" s="248"/>
      <c r="I133" s="248"/>
    </row>
    <row r="134" spans="1:10" ht="36" x14ac:dyDescent="0.25">
      <c r="A134" s="255" t="s">
        <v>94</v>
      </c>
      <c r="B134" s="255"/>
      <c r="C134" s="255"/>
      <c r="D134" s="58" t="s">
        <v>95</v>
      </c>
      <c r="E134" s="101" t="s">
        <v>102</v>
      </c>
      <c r="F134" s="256" t="s">
        <v>103</v>
      </c>
      <c r="G134" s="256"/>
      <c r="H134" s="59" t="s">
        <v>96</v>
      </c>
      <c r="I134" s="60" t="s">
        <v>104</v>
      </c>
    </row>
    <row r="135" spans="1:10" ht="13.5" customHeight="1" x14ac:dyDescent="0.25">
      <c r="A135" s="33" t="s">
        <v>97</v>
      </c>
      <c r="B135" s="250" t="str">
        <f>H23</f>
        <v>AUX.ALMOXARIFE - CBO: 4141-10</v>
      </c>
      <c r="C135" s="250"/>
      <c r="D135" s="61">
        <f>I131</f>
        <v>3458.06</v>
      </c>
      <c r="E135" s="33">
        <v>1</v>
      </c>
      <c r="F135" s="251">
        <f>(D135*E135)</f>
        <v>3458.06</v>
      </c>
      <c r="G135" s="251"/>
      <c r="H135" s="33">
        <f>H19</f>
        <v>1</v>
      </c>
      <c r="I135" s="99">
        <f>F135*H135</f>
        <v>3458.06</v>
      </c>
    </row>
    <row r="136" spans="1:10" ht="20.25" customHeight="1" x14ac:dyDescent="0.25">
      <c r="A136" s="252" t="s">
        <v>98</v>
      </c>
      <c r="B136" s="252"/>
      <c r="C136" s="252"/>
      <c r="D136" s="252"/>
      <c r="E136" s="252"/>
      <c r="F136" s="252"/>
      <c r="G136" s="252"/>
      <c r="H136" s="252"/>
      <c r="I136" s="252"/>
    </row>
    <row r="137" spans="1:10" x14ac:dyDescent="0.25">
      <c r="A137" s="98"/>
      <c r="B137" s="253" t="s">
        <v>99</v>
      </c>
      <c r="C137" s="253"/>
      <c r="D137" s="253"/>
      <c r="E137" s="253"/>
      <c r="F137" s="253"/>
      <c r="G137" s="253"/>
      <c r="H137" s="253"/>
      <c r="I137" s="78" t="s">
        <v>20</v>
      </c>
    </row>
    <row r="138" spans="1:10" x14ac:dyDescent="0.25">
      <c r="A138" s="98" t="s">
        <v>2</v>
      </c>
      <c r="B138" s="254" t="s">
        <v>100</v>
      </c>
      <c r="C138" s="254"/>
      <c r="D138" s="254"/>
      <c r="E138" s="254"/>
      <c r="F138" s="254"/>
      <c r="G138" s="254"/>
      <c r="H138" s="254"/>
      <c r="I138" s="79">
        <f>I131</f>
        <v>3458.06</v>
      </c>
    </row>
    <row r="139" spans="1:10" x14ac:dyDescent="0.25">
      <c r="A139" s="98" t="s">
        <v>4</v>
      </c>
      <c r="B139" s="254" t="s">
        <v>101</v>
      </c>
      <c r="C139" s="254"/>
      <c r="D139" s="254"/>
      <c r="E139" s="254"/>
      <c r="F139" s="254"/>
      <c r="G139" s="254"/>
      <c r="H139" s="254"/>
      <c r="I139" s="79">
        <f>(H19*I138)</f>
        <v>3458.06</v>
      </c>
      <c r="J139" s="18"/>
    </row>
    <row r="140" spans="1:10" x14ac:dyDescent="0.25">
      <c r="A140" s="98" t="s">
        <v>6</v>
      </c>
      <c r="B140" s="249" t="s">
        <v>105</v>
      </c>
      <c r="C140" s="249"/>
      <c r="D140" s="249"/>
      <c r="E140" s="249"/>
      <c r="F140" s="249"/>
      <c r="G140" s="249"/>
      <c r="H140" s="249"/>
      <c r="I140" s="78">
        <f>(I139*12)</f>
        <v>41496.720000000001</v>
      </c>
    </row>
  </sheetData>
  <mergeCells count="171">
    <mergeCell ref="B140:H140"/>
    <mergeCell ref="B135:C135"/>
    <mergeCell ref="F135:G135"/>
    <mergeCell ref="A136:I136"/>
    <mergeCell ref="B137:H137"/>
    <mergeCell ref="B138:H138"/>
    <mergeCell ref="B139:H139"/>
    <mergeCell ref="A131:H131"/>
    <mergeCell ref="B132:F132"/>
    <mergeCell ref="G132:H132"/>
    <mergeCell ref="A133:I133"/>
    <mergeCell ref="A134:C134"/>
    <mergeCell ref="F134:G134"/>
    <mergeCell ref="B125:H125"/>
    <mergeCell ref="B126:H126"/>
    <mergeCell ref="B127:H127"/>
    <mergeCell ref="B128:H128"/>
    <mergeCell ref="A129:H129"/>
    <mergeCell ref="B130:H130"/>
    <mergeCell ref="A120:H120"/>
    <mergeCell ref="B121:F121"/>
    <mergeCell ref="G121:H121"/>
    <mergeCell ref="A122:I122"/>
    <mergeCell ref="B123:H123"/>
    <mergeCell ref="B124:H124"/>
    <mergeCell ref="B114:H114"/>
    <mergeCell ref="B115:G115"/>
    <mergeCell ref="B116:G116"/>
    <mergeCell ref="B117:H117"/>
    <mergeCell ref="B118:H118"/>
    <mergeCell ref="B119:G119"/>
    <mergeCell ref="B112:D112"/>
    <mergeCell ref="E112:H112"/>
    <mergeCell ref="J112:K112"/>
    <mergeCell ref="B113:D113"/>
    <mergeCell ref="E113:F113"/>
    <mergeCell ref="G113:H113"/>
    <mergeCell ref="A108:I108"/>
    <mergeCell ref="B109:G109"/>
    <mergeCell ref="B110:G110"/>
    <mergeCell ref="J110:K110"/>
    <mergeCell ref="B111:G111"/>
    <mergeCell ref="J111:K111"/>
    <mergeCell ref="B102:H102"/>
    <mergeCell ref="B103:H103"/>
    <mergeCell ref="B104:H104"/>
    <mergeCell ref="B105:H105"/>
    <mergeCell ref="A106:H106"/>
    <mergeCell ref="A107:F107"/>
    <mergeCell ref="G107:H107"/>
    <mergeCell ref="B97:H97"/>
    <mergeCell ref="A98:H98"/>
    <mergeCell ref="B99:F99"/>
    <mergeCell ref="G99:H99"/>
    <mergeCell ref="A100:I100"/>
    <mergeCell ref="B101:H101"/>
    <mergeCell ref="B92:H92"/>
    <mergeCell ref="B93:H93"/>
    <mergeCell ref="B94:F94"/>
    <mergeCell ref="G94:H94"/>
    <mergeCell ref="A95:I95"/>
    <mergeCell ref="B96:H96"/>
    <mergeCell ref="B87:G87"/>
    <mergeCell ref="B88:G88"/>
    <mergeCell ref="B89:G89"/>
    <mergeCell ref="B90:F90"/>
    <mergeCell ref="G90:H90"/>
    <mergeCell ref="B91:H91"/>
    <mergeCell ref="A81:I81"/>
    <mergeCell ref="B82:G82"/>
    <mergeCell ref="B83:G83"/>
    <mergeCell ref="B84:G84"/>
    <mergeCell ref="B85:G85"/>
    <mergeCell ref="B86:G86"/>
    <mergeCell ref="B75:G75"/>
    <mergeCell ref="B76:G76"/>
    <mergeCell ref="B77:G77"/>
    <mergeCell ref="B78:G78"/>
    <mergeCell ref="A79:G79"/>
    <mergeCell ref="B80:F80"/>
    <mergeCell ref="G80:H80"/>
    <mergeCell ref="B68:H68"/>
    <mergeCell ref="A69:H69"/>
    <mergeCell ref="A71:I71"/>
    <mergeCell ref="B72:G72"/>
    <mergeCell ref="B73:G73"/>
    <mergeCell ref="B74:G74"/>
    <mergeCell ref="B61:G61"/>
    <mergeCell ref="B62:G62"/>
    <mergeCell ref="A63:H63"/>
    <mergeCell ref="A65:I65"/>
    <mergeCell ref="B66:H66"/>
    <mergeCell ref="B67:H67"/>
    <mergeCell ref="B55:G55"/>
    <mergeCell ref="B56:G56"/>
    <mergeCell ref="B57:G57"/>
    <mergeCell ref="B58:G58"/>
    <mergeCell ref="B59:G59"/>
    <mergeCell ref="B60:G60"/>
    <mergeCell ref="B48:G48"/>
    <mergeCell ref="B49:G49"/>
    <mergeCell ref="B50:G50"/>
    <mergeCell ref="B51:G51"/>
    <mergeCell ref="A52:G52"/>
    <mergeCell ref="B54:G54"/>
    <mergeCell ref="B41:G41"/>
    <mergeCell ref="B43:G43"/>
    <mergeCell ref="B44:G44"/>
    <mergeCell ref="B45:G45"/>
    <mergeCell ref="B46:G46"/>
    <mergeCell ref="B47:G47"/>
    <mergeCell ref="A35:H35"/>
    <mergeCell ref="A36:I36"/>
    <mergeCell ref="A37:I37"/>
    <mergeCell ref="B38:G38"/>
    <mergeCell ref="B39:G39"/>
    <mergeCell ref="B40:G40"/>
    <mergeCell ref="B32:F32"/>
    <mergeCell ref="G32:H32"/>
    <mergeCell ref="B33:F33"/>
    <mergeCell ref="G33:H33"/>
    <mergeCell ref="B34:F34"/>
    <mergeCell ref="G34:H34"/>
    <mergeCell ref="B29:F29"/>
    <mergeCell ref="G29:H29"/>
    <mergeCell ref="B30:F30"/>
    <mergeCell ref="G30:H30"/>
    <mergeCell ref="B31:F31"/>
    <mergeCell ref="G31:H31"/>
    <mergeCell ref="A25:I25"/>
    <mergeCell ref="A26:I26"/>
    <mergeCell ref="B27:F27"/>
    <mergeCell ref="G27:H27"/>
    <mergeCell ref="B28:F28"/>
    <mergeCell ref="G28:H28"/>
    <mergeCell ref="B22:G22"/>
    <mergeCell ref="H22:I22"/>
    <mergeCell ref="B23:G23"/>
    <mergeCell ref="H23:I23"/>
    <mergeCell ref="B24:G24"/>
    <mergeCell ref="H24:I24"/>
    <mergeCell ref="A19:E19"/>
    <mergeCell ref="F19:G19"/>
    <mergeCell ref="H19:I19"/>
    <mergeCell ref="A20:I20"/>
    <mergeCell ref="B21:G21"/>
    <mergeCell ref="H21:I21"/>
    <mergeCell ref="B16:D16"/>
    <mergeCell ref="E16:I16"/>
    <mergeCell ref="A17:I17"/>
    <mergeCell ref="A18:E18"/>
    <mergeCell ref="F18:G18"/>
    <mergeCell ref="H18:I18"/>
    <mergeCell ref="B13:D13"/>
    <mergeCell ref="E13:I13"/>
    <mergeCell ref="B14:D14"/>
    <mergeCell ref="E14:I14"/>
    <mergeCell ref="B15:D15"/>
    <mergeCell ref="E15:I15"/>
    <mergeCell ref="A7:I7"/>
    <mergeCell ref="A8:I8"/>
    <mergeCell ref="A9:I9"/>
    <mergeCell ref="A10:I10"/>
    <mergeCell ref="A11:I11"/>
    <mergeCell ref="A12:I12"/>
    <mergeCell ref="A1:I1"/>
    <mergeCell ref="A2:I2"/>
    <mergeCell ref="A3:I3"/>
    <mergeCell ref="A4:I4"/>
    <mergeCell ref="A5:I5"/>
    <mergeCell ref="A6:I6"/>
  </mergeCells>
  <pageMargins left="0.70866141732283472" right="0.23622047244094491" top="0.6692913385826772" bottom="0.59055118110236227" header="0.11811023622047245" footer="0.11811023622047245"/>
  <pageSetup paperSize="9" scale="75" firstPageNumber="0" fitToHeight="0" orientation="portrait" r:id="rId1"/>
  <headerFooter alignWithMargins="0">
    <oddHeader>&amp;L&amp;G</oddHeader>
    <oddFooter>&amp;L&amp;G</oddFooter>
  </headerFooter>
  <rowBreaks count="1" manualBreakCount="1">
    <brk id="70" max="8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1"/>
  <sheetViews>
    <sheetView view="pageBreakPreview" zoomScaleNormal="100" zoomScaleSheetLayoutView="100" workbookViewId="0">
      <selection activeCell="A29" sqref="A29:I29"/>
    </sheetView>
  </sheetViews>
  <sheetFormatPr defaultRowHeight="12.75" x14ac:dyDescent="0.25"/>
  <cols>
    <col min="1" max="1" width="6.42578125" style="11" customWidth="1"/>
    <col min="2" max="2" width="38.5703125" style="11" customWidth="1"/>
    <col min="3" max="3" width="17.85546875" style="11" customWidth="1"/>
    <col min="4" max="4" width="7.5703125" style="11" customWidth="1"/>
    <col min="5" max="5" width="16" style="11" customWidth="1"/>
    <col min="6" max="7" width="18.7109375" style="11" customWidth="1"/>
    <col min="8" max="8" width="2" style="11" customWidth="1"/>
    <col min="9" max="248" width="9.140625" style="11"/>
    <col min="249" max="249" width="6.42578125" style="11" customWidth="1"/>
    <col min="250" max="250" width="38.5703125" style="11" customWidth="1"/>
    <col min="251" max="251" width="17.85546875" style="11" customWidth="1"/>
    <col min="252" max="252" width="7.5703125" style="11" customWidth="1"/>
    <col min="253" max="253" width="16" style="11" customWidth="1"/>
    <col min="254" max="255" width="18.7109375" style="11" customWidth="1"/>
    <col min="256" max="256" width="14" style="11" customWidth="1"/>
    <col min="257" max="257" width="13.5703125" style="11" bestFit="1" customWidth="1"/>
    <col min="258" max="258" width="14.7109375" style="11" customWidth="1"/>
    <col min="259" max="259" width="11" style="11" bestFit="1" customWidth="1"/>
    <col min="260" max="504" width="9.140625" style="11"/>
    <col min="505" max="505" width="6.42578125" style="11" customWidth="1"/>
    <col min="506" max="506" width="38.5703125" style="11" customWidth="1"/>
    <col min="507" max="507" width="17.85546875" style="11" customWidth="1"/>
    <col min="508" max="508" width="7.5703125" style="11" customWidth="1"/>
    <col min="509" max="509" width="16" style="11" customWidth="1"/>
    <col min="510" max="511" width="18.7109375" style="11" customWidth="1"/>
    <col min="512" max="512" width="14" style="11" customWidth="1"/>
    <col min="513" max="513" width="13.5703125" style="11" bestFit="1" customWidth="1"/>
    <col min="514" max="514" width="14.7109375" style="11" customWidth="1"/>
    <col min="515" max="515" width="11" style="11" bestFit="1" customWidth="1"/>
    <col min="516" max="760" width="9.140625" style="11"/>
    <col min="761" max="761" width="6.42578125" style="11" customWidth="1"/>
    <col min="762" max="762" width="38.5703125" style="11" customWidth="1"/>
    <col min="763" max="763" width="17.85546875" style="11" customWidth="1"/>
    <col min="764" max="764" width="7.5703125" style="11" customWidth="1"/>
    <col min="765" max="765" width="16" style="11" customWidth="1"/>
    <col min="766" max="767" width="18.7109375" style="11" customWidth="1"/>
    <col min="768" max="768" width="14" style="11" customWidth="1"/>
    <col min="769" max="769" width="13.5703125" style="11" bestFit="1" customWidth="1"/>
    <col min="770" max="770" width="14.7109375" style="11" customWidth="1"/>
    <col min="771" max="771" width="11" style="11" bestFit="1" customWidth="1"/>
    <col min="772" max="1016" width="9.140625" style="11"/>
    <col min="1017" max="1017" width="6.42578125" style="11" customWidth="1"/>
    <col min="1018" max="1018" width="38.5703125" style="11" customWidth="1"/>
    <col min="1019" max="1019" width="17.85546875" style="11" customWidth="1"/>
    <col min="1020" max="1020" width="7.5703125" style="11" customWidth="1"/>
    <col min="1021" max="1021" width="16" style="11" customWidth="1"/>
    <col min="1022" max="1023" width="18.7109375" style="11" customWidth="1"/>
    <col min="1024" max="1024" width="14" style="11" customWidth="1"/>
    <col min="1025" max="1025" width="13.5703125" style="11" bestFit="1" customWidth="1"/>
    <col min="1026" max="1026" width="14.7109375" style="11" customWidth="1"/>
    <col min="1027" max="1027" width="11" style="11" bestFit="1" customWidth="1"/>
    <col min="1028" max="1272" width="9.140625" style="11"/>
    <col min="1273" max="1273" width="6.42578125" style="11" customWidth="1"/>
    <col min="1274" max="1274" width="38.5703125" style="11" customWidth="1"/>
    <col min="1275" max="1275" width="17.85546875" style="11" customWidth="1"/>
    <col min="1276" max="1276" width="7.5703125" style="11" customWidth="1"/>
    <col min="1277" max="1277" width="16" style="11" customWidth="1"/>
    <col min="1278" max="1279" width="18.7109375" style="11" customWidth="1"/>
    <col min="1280" max="1280" width="14" style="11" customWidth="1"/>
    <col min="1281" max="1281" width="13.5703125" style="11" bestFit="1" customWidth="1"/>
    <col min="1282" max="1282" width="14.7109375" style="11" customWidth="1"/>
    <col min="1283" max="1283" width="11" style="11" bestFit="1" customWidth="1"/>
    <col min="1284" max="1528" width="9.140625" style="11"/>
    <col min="1529" max="1529" width="6.42578125" style="11" customWidth="1"/>
    <col min="1530" max="1530" width="38.5703125" style="11" customWidth="1"/>
    <col min="1531" max="1531" width="17.85546875" style="11" customWidth="1"/>
    <col min="1532" max="1532" width="7.5703125" style="11" customWidth="1"/>
    <col min="1533" max="1533" width="16" style="11" customWidth="1"/>
    <col min="1534" max="1535" width="18.7109375" style="11" customWidth="1"/>
    <col min="1536" max="1536" width="14" style="11" customWidth="1"/>
    <col min="1537" max="1537" width="13.5703125" style="11" bestFit="1" customWidth="1"/>
    <col min="1538" max="1538" width="14.7109375" style="11" customWidth="1"/>
    <col min="1539" max="1539" width="11" style="11" bestFit="1" customWidth="1"/>
    <col min="1540" max="1784" width="9.140625" style="11"/>
    <col min="1785" max="1785" width="6.42578125" style="11" customWidth="1"/>
    <col min="1786" max="1786" width="38.5703125" style="11" customWidth="1"/>
    <col min="1787" max="1787" width="17.85546875" style="11" customWidth="1"/>
    <col min="1788" max="1788" width="7.5703125" style="11" customWidth="1"/>
    <col min="1789" max="1789" width="16" style="11" customWidth="1"/>
    <col min="1790" max="1791" width="18.7109375" style="11" customWidth="1"/>
    <col min="1792" max="1792" width="14" style="11" customWidth="1"/>
    <col min="1793" max="1793" width="13.5703125" style="11" bestFit="1" customWidth="1"/>
    <col min="1794" max="1794" width="14.7109375" style="11" customWidth="1"/>
    <col min="1795" max="1795" width="11" style="11" bestFit="1" customWidth="1"/>
    <col min="1796" max="2040" width="9.140625" style="11"/>
    <col min="2041" max="2041" width="6.42578125" style="11" customWidth="1"/>
    <col min="2042" max="2042" width="38.5703125" style="11" customWidth="1"/>
    <col min="2043" max="2043" width="17.85546875" style="11" customWidth="1"/>
    <col min="2044" max="2044" width="7.5703125" style="11" customWidth="1"/>
    <col min="2045" max="2045" width="16" style="11" customWidth="1"/>
    <col min="2046" max="2047" width="18.7109375" style="11" customWidth="1"/>
    <col min="2048" max="2048" width="14" style="11" customWidth="1"/>
    <col min="2049" max="2049" width="13.5703125" style="11" bestFit="1" customWidth="1"/>
    <col min="2050" max="2050" width="14.7109375" style="11" customWidth="1"/>
    <col min="2051" max="2051" width="11" style="11" bestFit="1" customWidth="1"/>
    <col min="2052" max="2296" width="9.140625" style="11"/>
    <col min="2297" max="2297" width="6.42578125" style="11" customWidth="1"/>
    <col min="2298" max="2298" width="38.5703125" style="11" customWidth="1"/>
    <col min="2299" max="2299" width="17.85546875" style="11" customWidth="1"/>
    <col min="2300" max="2300" width="7.5703125" style="11" customWidth="1"/>
    <col min="2301" max="2301" width="16" style="11" customWidth="1"/>
    <col min="2302" max="2303" width="18.7109375" style="11" customWidth="1"/>
    <col min="2304" max="2304" width="14" style="11" customWidth="1"/>
    <col min="2305" max="2305" width="13.5703125" style="11" bestFit="1" customWidth="1"/>
    <col min="2306" max="2306" width="14.7109375" style="11" customWidth="1"/>
    <col min="2307" max="2307" width="11" style="11" bestFit="1" customWidth="1"/>
    <col min="2308" max="2552" width="9.140625" style="11"/>
    <col min="2553" max="2553" width="6.42578125" style="11" customWidth="1"/>
    <col min="2554" max="2554" width="38.5703125" style="11" customWidth="1"/>
    <col min="2555" max="2555" width="17.85546875" style="11" customWidth="1"/>
    <col min="2556" max="2556" width="7.5703125" style="11" customWidth="1"/>
    <col min="2557" max="2557" width="16" style="11" customWidth="1"/>
    <col min="2558" max="2559" width="18.7109375" style="11" customWidth="1"/>
    <col min="2560" max="2560" width="14" style="11" customWidth="1"/>
    <col min="2561" max="2561" width="13.5703125" style="11" bestFit="1" customWidth="1"/>
    <col min="2562" max="2562" width="14.7109375" style="11" customWidth="1"/>
    <col min="2563" max="2563" width="11" style="11" bestFit="1" customWidth="1"/>
    <col min="2564" max="2808" width="9.140625" style="11"/>
    <col min="2809" max="2809" width="6.42578125" style="11" customWidth="1"/>
    <col min="2810" max="2810" width="38.5703125" style="11" customWidth="1"/>
    <col min="2811" max="2811" width="17.85546875" style="11" customWidth="1"/>
    <col min="2812" max="2812" width="7.5703125" style="11" customWidth="1"/>
    <col min="2813" max="2813" width="16" style="11" customWidth="1"/>
    <col min="2814" max="2815" width="18.7109375" style="11" customWidth="1"/>
    <col min="2816" max="2816" width="14" style="11" customWidth="1"/>
    <col min="2817" max="2817" width="13.5703125" style="11" bestFit="1" customWidth="1"/>
    <col min="2818" max="2818" width="14.7109375" style="11" customWidth="1"/>
    <col min="2819" max="2819" width="11" style="11" bestFit="1" customWidth="1"/>
    <col min="2820" max="3064" width="9.140625" style="11"/>
    <col min="3065" max="3065" width="6.42578125" style="11" customWidth="1"/>
    <col min="3066" max="3066" width="38.5703125" style="11" customWidth="1"/>
    <col min="3067" max="3067" width="17.85546875" style="11" customWidth="1"/>
    <col min="3068" max="3068" width="7.5703125" style="11" customWidth="1"/>
    <col min="3069" max="3069" width="16" style="11" customWidth="1"/>
    <col min="3070" max="3071" width="18.7109375" style="11" customWidth="1"/>
    <col min="3072" max="3072" width="14" style="11" customWidth="1"/>
    <col min="3073" max="3073" width="13.5703125" style="11" bestFit="1" customWidth="1"/>
    <col min="3074" max="3074" width="14.7109375" style="11" customWidth="1"/>
    <col min="3075" max="3075" width="11" style="11" bestFit="1" customWidth="1"/>
    <col min="3076" max="3320" width="9.140625" style="11"/>
    <col min="3321" max="3321" width="6.42578125" style="11" customWidth="1"/>
    <col min="3322" max="3322" width="38.5703125" style="11" customWidth="1"/>
    <col min="3323" max="3323" width="17.85546875" style="11" customWidth="1"/>
    <col min="3324" max="3324" width="7.5703125" style="11" customWidth="1"/>
    <col min="3325" max="3325" width="16" style="11" customWidth="1"/>
    <col min="3326" max="3327" width="18.7109375" style="11" customWidth="1"/>
    <col min="3328" max="3328" width="14" style="11" customWidth="1"/>
    <col min="3329" max="3329" width="13.5703125" style="11" bestFit="1" customWidth="1"/>
    <col min="3330" max="3330" width="14.7109375" style="11" customWidth="1"/>
    <col min="3331" max="3331" width="11" style="11" bestFit="1" customWidth="1"/>
    <col min="3332" max="3576" width="9.140625" style="11"/>
    <col min="3577" max="3577" width="6.42578125" style="11" customWidth="1"/>
    <col min="3578" max="3578" width="38.5703125" style="11" customWidth="1"/>
    <col min="3579" max="3579" width="17.85546875" style="11" customWidth="1"/>
    <col min="3580" max="3580" width="7.5703125" style="11" customWidth="1"/>
    <col min="3581" max="3581" width="16" style="11" customWidth="1"/>
    <col min="3582" max="3583" width="18.7109375" style="11" customWidth="1"/>
    <col min="3584" max="3584" width="14" style="11" customWidth="1"/>
    <col min="3585" max="3585" width="13.5703125" style="11" bestFit="1" customWidth="1"/>
    <col min="3586" max="3586" width="14.7109375" style="11" customWidth="1"/>
    <col min="3587" max="3587" width="11" style="11" bestFit="1" customWidth="1"/>
    <col min="3588" max="3832" width="9.140625" style="11"/>
    <col min="3833" max="3833" width="6.42578125" style="11" customWidth="1"/>
    <col min="3834" max="3834" width="38.5703125" style="11" customWidth="1"/>
    <col min="3835" max="3835" width="17.85546875" style="11" customWidth="1"/>
    <col min="3836" max="3836" width="7.5703125" style="11" customWidth="1"/>
    <col min="3837" max="3837" width="16" style="11" customWidth="1"/>
    <col min="3838" max="3839" width="18.7109375" style="11" customWidth="1"/>
    <col min="3840" max="3840" width="14" style="11" customWidth="1"/>
    <col min="3841" max="3841" width="13.5703125" style="11" bestFit="1" customWidth="1"/>
    <col min="3842" max="3842" width="14.7109375" style="11" customWidth="1"/>
    <col min="3843" max="3843" width="11" style="11" bestFit="1" customWidth="1"/>
    <col min="3844" max="4088" width="9.140625" style="11"/>
    <col min="4089" max="4089" width="6.42578125" style="11" customWidth="1"/>
    <col min="4090" max="4090" width="38.5703125" style="11" customWidth="1"/>
    <col min="4091" max="4091" width="17.85546875" style="11" customWidth="1"/>
    <col min="4092" max="4092" width="7.5703125" style="11" customWidth="1"/>
    <col min="4093" max="4093" width="16" style="11" customWidth="1"/>
    <col min="4094" max="4095" width="18.7109375" style="11" customWidth="1"/>
    <col min="4096" max="4096" width="14" style="11" customWidth="1"/>
    <col min="4097" max="4097" width="13.5703125" style="11" bestFit="1" customWidth="1"/>
    <col min="4098" max="4098" width="14.7109375" style="11" customWidth="1"/>
    <col min="4099" max="4099" width="11" style="11" bestFit="1" customWidth="1"/>
    <col min="4100" max="4344" width="9.140625" style="11"/>
    <col min="4345" max="4345" width="6.42578125" style="11" customWidth="1"/>
    <col min="4346" max="4346" width="38.5703125" style="11" customWidth="1"/>
    <col min="4347" max="4347" width="17.85546875" style="11" customWidth="1"/>
    <col min="4348" max="4348" width="7.5703125" style="11" customWidth="1"/>
    <col min="4349" max="4349" width="16" style="11" customWidth="1"/>
    <col min="4350" max="4351" width="18.7109375" style="11" customWidth="1"/>
    <col min="4352" max="4352" width="14" style="11" customWidth="1"/>
    <col min="4353" max="4353" width="13.5703125" style="11" bestFit="1" customWidth="1"/>
    <col min="4354" max="4354" width="14.7109375" style="11" customWidth="1"/>
    <col min="4355" max="4355" width="11" style="11" bestFit="1" customWidth="1"/>
    <col min="4356" max="4600" width="9.140625" style="11"/>
    <col min="4601" max="4601" width="6.42578125" style="11" customWidth="1"/>
    <col min="4602" max="4602" width="38.5703125" style="11" customWidth="1"/>
    <col min="4603" max="4603" width="17.85546875" style="11" customWidth="1"/>
    <col min="4604" max="4604" width="7.5703125" style="11" customWidth="1"/>
    <col min="4605" max="4605" width="16" style="11" customWidth="1"/>
    <col min="4606" max="4607" width="18.7109375" style="11" customWidth="1"/>
    <col min="4608" max="4608" width="14" style="11" customWidth="1"/>
    <col min="4609" max="4609" width="13.5703125" style="11" bestFit="1" customWidth="1"/>
    <col min="4610" max="4610" width="14.7109375" style="11" customWidth="1"/>
    <col min="4611" max="4611" width="11" style="11" bestFit="1" customWidth="1"/>
    <col min="4612" max="4856" width="9.140625" style="11"/>
    <col min="4857" max="4857" width="6.42578125" style="11" customWidth="1"/>
    <col min="4858" max="4858" width="38.5703125" style="11" customWidth="1"/>
    <col min="4859" max="4859" width="17.85546875" style="11" customWidth="1"/>
    <col min="4860" max="4860" width="7.5703125" style="11" customWidth="1"/>
    <col min="4861" max="4861" width="16" style="11" customWidth="1"/>
    <col min="4862" max="4863" width="18.7109375" style="11" customWidth="1"/>
    <col min="4864" max="4864" width="14" style="11" customWidth="1"/>
    <col min="4865" max="4865" width="13.5703125" style="11" bestFit="1" customWidth="1"/>
    <col min="4866" max="4866" width="14.7109375" style="11" customWidth="1"/>
    <col min="4867" max="4867" width="11" style="11" bestFit="1" customWidth="1"/>
    <col min="4868" max="5112" width="9.140625" style="11"/>
    <col min="5113" max="5113" width="6.42578125" style="11" customWidth="1"/>
    <col min="5114" max="5114" width="38.5703125" style="11" customWidth="1"/>
    <col min="5115" max="5115" width="17.85546875" style="11" customWidth="1"/>
    <col min="5116" max="5116" width="7.5703125" style="11" customWidth="1"/>
    <col min="5117" max="5117" width="16" style="11" customWidth="1"/>
    <col min="5118" max="5119" width="18.7109375" style="11" customWidth="1"/>
    <col min="5120" max="5120" width="14" style="11" customWidth="1"/>
    <col min="5121" max="5121" width="13.5703125" style="11" bestFit="1" customWidth="1"/>
    <col min="5122" max="5122" width="14.7109375" style="11" customWidth="1"/>
    <col min="5123" max="5123" width="11" style="11" bestFit="1" customWidth="1"/>
    <col min="5124" max="5368" width="9.140625" style="11"/>
    <col min="5369" max="5369" width="6.42578125" style="11" customWidth="1"/>
    <col min="5370" max="5370" width="38.5703125" style="11" customWidth="1"/>
    <col min="5371" max="5371" width="17.85546875" style="11" customWidth="1"/>
    <col min="5372" max="5372" width="7.5703125" style="11" customWidth="1"/>
    <col min="5373" max="5373" width="16" style="11" customWidth="1"/>
    <col min="5374" max="5375" width="18.7109375" style="11" customWidth="1"/>
    <col min="5376" max="5376" width="14" style="11" customWidth="1"/>
    <col min="5377" max="5377" width="13.5703125" style="11" bestFit="1" customWidth="1"/>
    <col min="5378" max="5378" width="14.7109375" style="11" customWidth="1"/>
    <col min="5379" max="5379" width="11" style="11" bestFit="1" customWidth="1"/>
    <col min="5380" max="5624" width="9.140625" style="11"/>
    <col min="5625" max="5625" width="6.42578125" style="11" customWidth="1"/>
    <col min="5626" max="5626" width="38.5703125" style="11" customWidth="1"/>
    <col min="5627" max="5627" width="17.85546875" style="11" customWidth="1"/>
    <col min="5628" max="5628" width="7.5703125" style="11" customWidth="1"/>
    <col min="5629" max="5629" width="16" style="11" customWidth="1"/>
    <col min="5630" max="5631" width="18.7109375" style="11" customWidth="1"/>
    <col min="5632" max="5632" width="14" style="11" customWidth="1"/>
    <col min="5633" max="5633" width="13.5703125" style="11" bestFit="1" customWidth="1"/>
    <col min="5634" max="5634" width="14.7109375" style="11" customWidth="1"/>
    <col min="5635" max="5635" width="11" style="11" bestFit="1" customWidth="1"/>
    <col min="5636" max="5880" width="9.140625" style="11"/>
    <col min="5881" max="5881" width="6.42578125" style="11" customWidth="1"/>
    <col min="5882" max="5882" width="38.5703125" style="11" customWidth="1"/>
    <col min="5883" max="5883" width="17.85546875" style="11" customWidth="1"/>
    <col min="5884" max="5884" width="7.5703125" style="11" customWidth="1"/>
    <col min="5885" max="5885" width="16" style="11" customWidth="1"/>
    <col min="5886" max="5887" width="18.7109375" style="11" customWidth="1"/>
    <col min="5888" max="5888" width="14" style="11" customWidth="1"/>
    <col min="5889" max="5889" width="13.5703125" style="11" bestFit="1" customWidth="1"/>
    <col min="5890" max="5890" width="14.7109375" style="11" customWidth="1"/>
    <col min="5891" max="5891" width="11" style="11" bestFit="1" customWidth="1"/>
    <col min="5892" max="6136" width="9.140625" style="11"/>
    <col min="6137" max="6137" width="6.42578125" style="11" customWidth="1"/>
    <col min="6138" max="6138" width="38.5703125" style="11" customWidth="1"/>
    <col min="6139" max="6139" width="17.85546875" style="11" customWidth="1"/>
    <col min="6140" max="6140" width="7.5703125" style="11" customWidth="1"/>
    <col min="6141" max="6141" width="16" style="11" customWidth="1"/>
    <col min="6142" max="6143" width="18.7109375" style="11" customWidth="1"/>
    <col min="6144" max="6144" width="14" style="11" customWidth="1"/>
    <col min="6145" max="6145" width="13.5703125" style="11" bestFit="1" customWidth="1"/>
    <col min="6146" max="6146" width="14.7109375" style="11" customWidth="1"/>
    <col min="6147" max="6147" width="11" style="11" bestFit="1" customWidth="1"/>
    <col min="6148" max="6392" width="9.140625" style="11"/>
    <col min="6393" max="6393" width="6.42578125" style="11" customWidth="1"/>
    <col min="6394" max="6394" width="38.5703125" style="11" customWidth="1"/>
    <col min="6395" max="6395" width="17.85546875" style="11" customWidth="1"/>
    <col min="6396" max="6396" width="7.5703125" style="11" customWidth="1"/>
    <col min="6397" max="6397" width="16" style="11" customWidth="1"/>
    <col min="6398" max="6399" width="18.7109375" style="11" customWidth="1"/>
    <col min="6400" max="6400" width="14" style="11" customWidth="1"/>
    <col min="6401" max="6401" width="13.5703125" style="11" bestFit="1" customWidth="1"/>
    <col min="6402" max="6402" width="14.7109375" style="11" customWidth="1"/>
    <col min="6403" max="6403" width="11" style="11" bestFit="1" customWidth="1"/>
    <col min="6404" max="6648" width="9.140625" style="11"/>
    <col min="6649" max="6649" width="6.42578125" style="11" customWidth="1"/>
    <col min="6650" max="6650" width="38.5703125" style="11" customWidth="1"/>
    <col min="6651" max="6651" width="17.85546875" style="11" customWidth="1"/>
    <col min="6652" max="6652" width="7.5703125" style="11" customWidth="1"/>
    <col min="6653" max="6653" width="16" style="11" customWidth="1"/>
    <col min="6654" max="6655" width="18.7109375" style="11" customWidth="1"/>
    <col min="6656" max="6656" width="14" style="11" customWidth="1"/>
    <col min="6657" max="6657" width="13.5703125" style="11" bestFit="1" customWidth="1"/>
    <col min="6658" max="6658" width="14.7109375" style="11" customWidth="1"/>
    <col min="6659" max="6659" width="11" style="11" bestFit="1" customWidth="1"/>
    <col min="6660" max="6904" width="9.140625" style="11"/>
    <col min="6905" max="6905" width="6.42578125" style="11" customWidth="1"/>
    <col min="6906" max="6906" width="38.5703125" style="11" customWidth="1"/>
    <col min="6907" max="6907" width="17.85546875" style="11" customWidth="1"/>
    <col min="6908" max="6908" width="7.5703125" style="11" customWidth="1"/>
    <col min="6909" max="6909" width="16" style="11" customWidth="1"/>
    <col min="6910" max="6911" width="18.7109375" style="11" customWidth="1"/>
    <col min="6912" max="6912" width="14" style="11" customWidth="1"/>
    <col min="6913" max="6913" width="13.5703125" style="11" bestFit="1" customWidth="1"/>
    <col min="6914" max="6914" width="14.7109375" style="11" customWidth="1"/>
    <col min="6915" max="6915" width="11" style="11" bestFit="1" customWidth="1"/>
    <col min="6916" max="7160" width="9.140625" style="11"/>
    <col min="7161" max="7161" width="6.42578125" style="11" customWidth="1"/>
    <col min="7162" max="7162" width="38.5703125" style="11" customWidth="1"/>
    <col min="7163" max="7163" width="17.85546875" style="11" customWidth="1"/>
    <col min="7164" max="7164" width="7.5703125" style="11" customWidth="1"/>
    <col min="7165" max="7165" width="16" style="11" customWidth="1"/>
    <col min="7166" max="7167" width="18.7109375" style="11" customWidth="1"/>
    <col min="7168" max="7168" width="14" style="11" customWidth="1"/>
    <col min="7169" max="7169" width="13.5703125" style="11" bestFit="1" customWidth="1"/>
    <col min="7170" max="7170" width="14.7109375" style="11" customWidth="1"/>
    <col min="7171" max="7171" width="11" style="11" bestFit="1" customWidth="1"/>
    <col min="7172" max="7416" width="9.140625" style="11"/>
    <col min="7417" max="7417" width="6.42578125" style="11" customWidth="1"/>
    <col min="7418" max="7418" width="38.5703125" style="11" customWidth="1"/>
    <col min="7419" max="7419" width="17.85546875" style="11" customWidth="1"/>
    <col min="7420" max="7420" width="7.5703125" style="11" customWidth="1"/>
    <col min="7421" max="7421" width="16" style="11" customWidth="1"/>
    <col min="7422" max="7423" width="18.7109375" style="11" customWidth="1"/>
    <col min="7424" max="7424" width="14" style="11" customWidth="1"/>
    <col min="7425" max="7425" width="13.5703125" style="11" bestFit="1" customWidth="1"/>
    <col min="7426" max="7426" width="14.7109375" style="11" customWidth="1"/>
    <col min="7427" max="7427" width="11" style="11" bestFit="1" customWidth="1"/>
    <col min="7428" max="7672" width="9.140625" style="11"/>
    <col min="7673" max="7673" width="6.42578125" style="11" customWidth="1"/>
    <col min="7674" max="7674" width="38.5703125" style="11" customWidth="1"/>
    <col min="7675" max="7675" width="17.85546875" style="11" customWidth="1"/>
    <col min="7676" max="7676" width="7.5703125" style="11" customWidth="1"/>
    <col min="7677" max="7677" width="16" style="11" customWidth="1"/>
    <col min="7678" max="7679" width="18.7109375" style="11" customWidth="1"/>
    <col min="7680" max="7680" width="14" style="11" customWidth="1"/>
    <col min="7681" max="7681" width="13.5703125" style="11" bestFit="1" customWidth="1"/>
    <col min="7682" max="7682" width="14.7109375" style="11" customWidth="1"/>
    <col min="7683" max="7683" width="11" style="11" bestFit="1" customWidth="1"/>
    <col min="7684" max="7928" width="9.140625" style="11"/>
    <col min="7929" max="7929" width="6.42578125" style="11" customWidth="1"/>
    <col min="7930" max="7930" width="38.5703125" style="11" customWidth="1"/>
    <col min="7931" max="7931" width="17.85546875" style="11" customWidth="1"/>
    <col min="7932" max="7932" width="7.5703125" style="11" customWidth="1"/>
    <col min="7933" max="7933" width="16" style="11" customWidth="1"/>
    <col min="7934" max="7935" width="18.7109375" style="11" customWidth="1"/>
    <col min="7936" max="7936" width="14" style="11" customWidth="1"/>
    <col min="7937" max="7937" width="13.5703125" style="11" bestFit="1" customWidth="1"/>
    <col min="7938" max="7938" width="14.7109375" style="11" customWidth="1"/>
    <col min="7939" max="7939" width="11" style="11" bestFit="1" customWidth="1"/>
    <col min="7940" max="8184" width="9.140625" style="11"/>
    <col min="8185" max="8185" width="6.42578125" style="11" customWidth="1"/>
    <col min="8186" max="8186" width="38.5703125" style="11" customWidth="1"/>
    <col min="8187" max="8187" width="17.85546875" style="11" customWidth="1"/>
    <col min="8188" max="8188" width="7.5703125" style="11" customWidth="1"/>
    <col min="8189" max="8189" width="16" style="11" customWidth="1"/>
    <col min="8190" max="8191" width="18.7109375" style="11" customWidth="1"/>
    <col min="8192" max="8192" width="14" style="11" customWidth="1"/>
    <col min="8193" max="8193" width="13.5703125" style="11" bestFit="1" customWidth="1"/>
    <col min="8194" max="8194" width="14.7109375" style="11" customWidth="1"/>
    <col min="8195" max="8195" width="11" style="11" bestFit="1" customWidth="1"/>
    <col min="8196" max="8440" width="9.140625" style="11"/>
    <col min="8441" max="8441" width="6.42578125" style="11" customWidth="1"/>
    <col min="8442" max="8442" width="38.5703125" style="11" customWidth="1"/>
    <col min="8443" max="8443" width="17.85546875" style="11" customWidth="1"/>
    <col min="8444" max="8444" width="7.5703125" style="11" customWidth="1"/>
    <col min="8445" max="8445" width="16" style="11" customWidth="1"/>
    <col min="8446" max="8447" width="18.7109375" style="11" customWidth="1"/>
    <col min="8448" max="8448" width="14" style="11" customWidth="1"/>
    <col min="8449" max="8449" width="13.5703125" style="11" bestFit="1" customWidth="1"/>
    <col min="8450" max="8450" width="14.7109375" style="11" customWidth="1"/>
    <col min="8451" max="8451" width="11" style="11" bestFit="1" customWidth="1"/>
    <col min="8452" max="8696" width="9.140625" style="11"/>
    <col min="8697" max="8697" width="6.42578125" style="11" customWidth="1"/>
    <col min="8698" max="8698" width="38.5703125" style="11" customWidth="1"/>
    <col min="8699" max="8699" width="17.85546875" style="11" customWidth="1"/>
    <col min="8700" max="8700" width="7.5703125" style="11" customWidth="1"/>
    <col min="8701" max="8701" width="16" style="11" customWidth="1"/>
    <col min="8702" max="8703" width="18.7109375" style="11" customWidth="1"/>
    <col min="8704" max="8704" width="14" style="11" customWidth="1"/>
    <col min="8705" max="8705" width="13.5703125" style="11" bestFit="1" customWidth="1"/>
    <col min="8706" max="8706" width="14.7109375" style="11" customWidth="1"/>
    <col min="8707" max="8707" width="11" style="11" bestFit="1" customWidth="1"/>
    <col min="8708" max="8952" width="9.140625" style="11"/>
    <col min="8953" max="8953" width="6.42578125" style="11" customWidth="1"/>
    <col min="8954" max="8954" width="38.5703125" style="11" customWidth="1"/>
    <col min="8955" max="8955" width="17.85546875" style="11" customWidth="1"/>
    <col min="8956" max="8956" width="7.5703125" style="11" customWidth="1"/>
    <col min="8957" max="8957" width="16" style="11" customWidth="1"/>
    <col min="8958" max="8959" width="18.7109375" style="11" customWidth="1"/>
    <col min="8960" max="8960" width="14" style="11" customWidth="1"/>
    <col min="8961" max="8961" width="13.5703125" style="11" bestFit="1" customWidth="1"/>
    <col min="8962" max="8962" width="14.7109375" style="11" customWidth="1"/>
    <col min="8963" max="8963" width="11" style="11" bestFit="1" customWidth="1"/>
    <col min="8964" max="9208" width="9.140625" style="11"/>
    <col min="9209" max="9209" width="6.42578125" style="11" customWidth="1"/>
    <col min="9210" max="9210" width="38.5703125" style="11" customWidth="1"/>
    <col min="9211" max="9211" width="17.85546875" style="11" customWidth="1"/>
    <col min="9212" max="9212" width="7.5703125" style="11" customWidth="1"/>
    <col min="9213" max="9213" width="16" style="11" customWidth="1"/>
    <col min="9214" max="9215" width="18.7109375" style="11" customWidth="1"/>
    <col min="9216" max="9216" width="14" style="11" customWidth="1"/>
    <col min="9217" max="9217" width="13.5703125" style="11" bestFit="1" customWidth="1"/>
    <col min="9218" max="9218" width="14.7109375" style="11" customWidth="1"/>
    <col min="9219" max="9219" width="11" style="11" bestFit="1" customWidth="1"/>
    <col min="9220" max="9464" width="9.140625" style="11"/>
    <col min="9465" max="9465" width="6.42578125" style="11" customWidth="1"/>
    <col min="9466" max="9466" width="38.5703125" style="11" customWidth="1"/>
    <col min="9467" max="9467" width="17.85546875" style="11" customWidth="1"/>
    <col min="9468" max="9468" width="7.5703125" style="11" customWidth="1"/>
    <col min="9469" max="9469" width="16" style="11" customWidth="1"/>
    <col min="9470" max="9471" width="18.7109375" style="11" customWidth="1"/>
    <col min="9472" max="9472" width="14" style="11" customWidth="1"/>
    <col min="9473" max="9473" width="13.5703125" style="11" bestFit="1" customWidth="1"/>
    <col min="9474" max="9474" width="14.7109375" style="11" customWidth="1"/>
    <col min="9475" max="9475" width="11" style="11" bestFit="1" customWidth="1"/>
    <col min="9476" max="9720" width="9.140625" style="11"/>
    <col min="9721" max="9721" width="6.42578125" style="11" customWidth="1"/>
    <col min="9722" max="9722" width="38.5703125" style="11" customWidth="1"/>
    <col min="9723" max="9723" width="17.85546875" style="11" customWidth="1"/>
    <col min="9724" max="9724" width="7.5703125" style="11" customWidth="1"/>
    <col min="9725" max="9725" width="16" style="11" customWidth="1"/>
    <col min="9726" max="9727" width="18.7109375" style="11" customWidth="1"/>
    <col min="9728" max="9728" width="14" style="11" customWidth="1"/>
    <col min="9729" max="9729" width="13.5703125" style="11" bestFit="1" customWidth="1"/>
    <col min="9730" max="9730" width="14.7109375" style="11" customWidth="1"/>
    <col min="9731" max="9731" width="11" style="11" bestFit="1" customWidth="1"/>
    <col min="9732" max="9976" width="9.140625" style="11"/>
    <col min="9977" max="9977" width="6.42578125" style="11" customWidth="1"/>
    <col min="9978" max="9978" width="38.5703125" style="11" customWidth="1"/>
    <col min="9979" max="9979" width="17.85546875" style="11" customWidth="1"/>
    <col min="9980" max="9980" width="7.5703125" style="11" customWidth="1"/>
    <col min="9981" max="9981" width="16" style="11" customWidth="1"/>
    <col min="9982" max="9983" width="18.7109375" style="11" customWidth="1"/>
    <col min="9984" max="9984" width="14" style="11" customWidth="1"/>
    <col min="9985" max="9985" width="13.5703125" style="11" bestFit="1" customWidth="1"/>
    <col min="9986" max="9986" width="14.7109375" style="11" customWidth="1"/>
    <col min="9987" max="9987" width="11" style="11" bestFit="1" customWidth="1"/>
    <col min="9988" max="10232" width="9.140625" style="11"/>
    <col min="10233" max="10233" width="6.42578125" style="11" customWidth="1"/>
    <col min="10234" max="10234" width="38.5703125" style="11" customWidth="1"/>
    <col min="10235" max="10235" width="17.85546875" style="11" customWidth="1"/>
    <col min="10236" max="10236" width="7.5703125" style="11" customWidth="1"/>
    <col min="10237" max="10237" width="16" style="11" customWidth="1"/>
    <col min="10238" max="10239" width="18.7109375" style="11" customWidth="1"/>
    <col min="10240" max="10240" width="14" style="11" customWidth="1"/>
    <col min="10241" max="10241" width="13.5703125" style="11" bestFit="1" customWidth="1"/>
    <col min="10242" max="10242" width="14.7109375" style="11" customWidth="1"/>
    <col min="10243" max="10243" width="11" style="11" bestFit="1" customWidth="1"/>
    <col min="10244" max="10488" width="9.140625" style="11"/>
    <col min="10489" max="10489" width="6.42578125" style="11" customWidth="1"/>
    <col min="10490" max="10490" width="38.5703125" style="11" customWidth="1"/>
    <col min="10491" max="10491" width="17.85546875" style="11" customWidth="1"/>
    <col min="10492" max="10492" width="7.5703125" style="11" customWidth="1"/>
    <col min="10493" max="10493" width="16" style="11" customWidth="1"/>
    <col min="10494" max="10495" width="18.7109375" style="11" customWidth="1"/>
    <col min="10496" max="10496" width="14" style="11" customWidth="1"/>
    <col min="10497" max="10497" width="13.5703125" style="11" bestFit="1" customWidth="1"/>
    <col min="10498" max="10498" width="14.7109375" style="11" customWidth="1"/>
    <col min="10499" max="10499" width="11" style="11" bestFit="1" customWidth="1"/>
    <col min="10500" max="10744" width="9.140625" style="11"/>
    <col min="10745" max="10745" width="6.42578125" style="11" customWidth="1"/>
    <col min="10746" max="10746" width="38.5703125" style="11" customWidth="1"/>
    <col min="10747" max="10747" width="17.85546875" style="11" customWidth="1"/>
    <col min="10748" max="10748" width="7.5703125" style="11" customWidth="1"/>
    <col min="10749" max="10749" width="16" style="11" customWidth="1"/>
    <col min="10750" max="10751" width="18.7109375" style="11" customWidth="1"/>
    <col min="10752" max="10752" width="14" style="11" customWidth="1"/>
    <col min="10753" max="10753" width="13.5703125" style="11" bestFit="1" customWidth="1"/>
    <col min="10754" max="10754" width="14.7109375" style="11" customWidth="1"/>
    <col min="10755" max="10755" width="11" style="11" bestFit="1" customWidth="1"/>
    <col min="10756" max="11000" width="9.140625" style="11"/>
    <col min="11001" max="11001" width="6.42578125" style="11" customWidth="1"/>
    <col min="11002" max="11002" width="38.5703125" style="11" customWidth="1"/>
    <col min="11003" max="11003" width="17.85546875" style="11" customWidth="1"/>
    <col min="11004" max="11004" width="7.5703125" style="11" customWidth="1"/>
    <col min="11005" max="11005" width="16" style="11" customWidth="1"/>
    <col min="11006" max="11007" width="18.7109375" style="11" customWidth="1"/>
    <col min="11008" max="11008" width="14" style="11" customWidth="1"/>
    <col min="11009" max="11009" width="13.5703125" style="11" bestFit="1" customWidth="1"/>
    <col min="11010" max="11010" width="14.7109375" style="11" customWidth="1"/>
    <col min="11011" max="11011" width="11" style="11" bestFit="1" customWidth="1"/>
    <col min="11012" max="11256" width="9.140625" style="11"/>
    <col min="11257" max="11257" width="6.42578125" style="11" customWidth="1"/>
    <col min="11258" max="11258" width="38.5703125" style="11" customWidth="1"/>
    <col min="11259" max="11259" width="17.85546875" style="11" customWidth="1"/>
    <col min="11260" max="11260" width="7.5703125" style="11" customWidth="1"/>
    <col min="11261" max="11261" width="16" style="11" customWidth="1"/>
    <col min="11262" max="11263" width="18.7109375" style="11" customWidth="1"/>
    <col min="11264" max="11264" width="14" style="11" customWidth="1"/>
    <col min="11265" max="11265" width="13.5703125" style="11" bestFit="1" customWidth="1"/>
    <col min="11266" max="11266" width="14.7109375" style="11" customWidth="1"/>
    <col min="11267" max="11267" width="11" style="11" bestFit="1" customWidth="1"/>
    <col min="11268" max="11512" width="9.140625" style="11"/>
    <col min="11513" max="11513" width="6.42578125" style="11" customWidth="1"/>
    <col min="11514" max="11514" width="38.5703125" style="11" customWidth="1"/>
    <col min="11515" max="11515" width="17.85546875" style="11" customWidth="1"/>
    <col min="11516" max="11516" width="7.5703125" style="11" customWidth="1"/>
    <col min="11517" max="11517" width="16" style="11" customWidth="1"/>
    <col min="11518" max="11519" width="18.7109375" style="11" customWidth="1"/>
    <col min="11520" max="11520" width="14" style="11" customWidth="1"/>
    <col min="11521" max="11521" width="13.5703125" style="11" bestFit="1" customWidth="1"/>
    <col min="11522" max="11522" width="14.7109375" style="11" customWidth="1"/>
    <col min="11523" max="11523" width="11" style="11" bestFit="1" customWidth="1"/>
    <col min="11524" max="11768" width="9.140625" style="11"/>
    <col min="11769" max="11769" width="6.42578125" style="11" customWidth="1"/>
    <col min="11770" max="11770" width="38.5703125" style="11" customWidth="1"/>
    <col min="11771" max="11771" width="17.85546875" style="11" customWidth="1"/>
    <col min="11772" max="11772" width="7.5703125" style="11" customWidth="1"/>
    <col min="11773" max="11773" width="16" style="11" customWidth="1"/>
    <col min="11774" max="11775" width="18.7109375" style="11" customWidth="1"/>
    <col min="11776" max="11776" width="14" style="11" customWidth="1"/>
    <col min="11777" max="11777" width="13.5703125" style="11" bestFit="1" customWidth="1"/>
    <col min="11778" max="11778" width="14.7109375" style="11" customWidth="1"/>
    <col min="11779" max="11779" width="11" style="11" bestFit="1" customWidth="1"/>
    <col min="11780" max="12024" width="9.140625" style="11"/>
    <col min="12025" max="12025" width="6.42578125" style="11" customWidth="1"/>
    <col min="12026" max="12026" width="38.5703125" style="11" customWidth="1"/>
    <col min="12027" max="12027" width="17.85546875" style="11" customWidth="1"/>
    <col min="12028" max="12028" width="7.5703125" style="11" customWidth="1"/>
    <col min="12029" max="12029" width="16" style="11" customWidth="1"/>
    <col min="12030" max="12031" width="18.7109375" style="11" customWidth="1"/>
    <col min="12032" max="12032" width="14" style="11" customWidth="1"/>
    <col min="12033" max="12033" width="13.5703125" style="11" bestFit="1" customWidth="1"/>
    <col min="12034" max="12034" width="14.7109375" style="11" customWidth="1"/>
    <col min="12035" max="12035" width="11" style="11" bestFit="1" customWidth="1"/>
    <col min="12036" max="12280" width="9.140625" style="11"/>
    <col min="12281" max="12281" width="6.42578125" style="11" customWidth="1"/>
    <col min="12282" max="12282" width="38.5703125" style="11" customWidth="1"/>
    <col min="12283" max="12283" width="17.85546875" style="11" customWidth="1"/>
    <col min="12284" max="12284" width="7.5703125" style="11" customWidth="1"/>
    <col min="12285" max="12285" width="16" style="11" customWidth="1"/>
    <col min="12286" max="12287" width="18.7109375" style="11" customWidth="1"/>
    <col min="12288" max="12288" width="14" style="11" customWidth="1"/>
    <col min="12289" max="12289" width="13.5703125" style="11" bestFit="1" customWidth="1"/>
    <col min="12290" max="12290" width="14.7109375" style="11" customWidth="1"/>
    <col min="12291" max="12291" width="11" style="11" bestFit="1" customWidth="1"/>
    <col min="12292" max="12536" width="9.140625" style="11"/>
    <col min="12537" max="12537" width="6.42578125" style="11" customWidth="1"/>
    <col min="12538" max="12538" width="38.5703125" style="11" customWidth="1"/>
    <col min="12539" max="12539" width="17.85546875" style="11" customWidth="1"/>
    <col min="12540" max="12540" width="7.5703125" style="11" customWidth="1"/>
    <col min="12541" max="12541" width="16" style="11" customWidth="1"/>
    <col min="12542" max="12543" width="18.7109375" style="11" customWidth="1"/>
    <col min="12544" max="12544" width="14" style="11" customWidth="1"/>
    <col min="12545" max="12545" width="13.5703125" style="11" bestFit="1" customWidth="1"/>
    <col min="12546" max="12546" width="14.7109375" style="11" customWidth="1"/>
    <col min="12547" max="12547" width="11" style="11" bestFit="1" customWidth="1"/>
    <col min="12548" max="12792" width="9.140625" style="11"/>
    <col min="12793" max="12793" width="6.42578125" style="11" customWidth="1"/>
    <col min="12794" max="12794" width="38.5703125" style="11" customWidth="1"/>
    <col min="12795" max="12795" width="17.85546875" style="11" customWidth="1"/>
    <col min="12796" max="12796" width="7.5703125" style="11" customWidth="1"/>
    <col min="12797" max="12797" width="16" style="11" customWidth="1"/>
    <col min="12798" max="12799" width="18.7109375" style="11" customWidth="1"/>
    <col min="12800" max="12800" width="14" style="11" customWidth="1"/>
    <col min="12801" max="12801" width="13.5703125" style="11" bestFit="1" customWidth="1"/>
    <col min="12802" max="12802" width="14.7109375" style="11" customWidth="1"/>
    <col min="12803" max="12803" width="11" style="11" bestFit="1" customWidth="1"/>
    <col min="12804" max="13048" width="9.140625" style="11"/>
    <col min="13049" max="13049" width="6.42578125" style="11" customWidth="1"/>
    <col min="13050" max="13050" width="38.5703125" style="11" customWidth="1"/>
    <col min="13051" max="13051" width="17.85546875" style="11" customWidth="1"/>
    <col min="13052" max="13052" width="7.5703125" style="11" customWidth="1"/>
    <col min="13053" max="13053" width="16" style="11" customWidth="1"/>
    <col min="13054" max="13055" width="18.7109375" style="11" customWidth="1"/>
    <col min="13056" max="13056" width="14" style="11" customWidth="1"/>
    <col min="13057" max="13057" width="13.5703125" style="11" bestFit="1" customWidth="1"/>
    <col min="13058" max="13058" width="14.7109375" style="11" customWidth="1"/>
    <col min="13059" max="13059" width="11" style="11" bestFit="1" customWidth="1"/>
    <col min="13060" max="13304" width="9.140625" style="11"/>
    <col min="13305" max="13305" width="6.42578125" style="11" customWidth="1"/>
    <col min="13306" max="13306" width="38.5703125" style="11" customWidth="1"/>
    <col min="13307" max="13307" width="17.85546875" style="11" customWidth="1"/>
    <col min="13308" max="13308" width="7.5703125" style="11" customWidth="1"/>
    <col min="13309" max="13309" width="16" style="11" customWidth="1"/>
    <col min="13310" max="13311" width="18.7109375" style="11" customWidth="1"/>
    <col min="13312" max="13312" width="14" style="11" customWidth="1"/>
    <col min="13313" max="13313" width="13.5703125" style="11" bestFit="1" customWidth="1"/>
    <col min="13314" max="13314" width="14.7109375" style="11" customWidth="1"/>
    <col min="13315" max="13315" width="11" style="11" bestFit="1" customWidth="1"/>
    <col min="13316" max="13560" width="9.140625" style="11"/>
    <col min="13561" max="13561" width="6.42578125" style="11" customWidth="1"/>
    <col min="13562" max="13562" width="38.5703125" style="11" customWidth="1"/>
    <col min="13563" max="13563" width="17.85546875" style="11" customWidth="1"/>
    <col min="13564" max="13564" width="7.5703125" style="11" customWidth="1"/>
    <col min="13565" max="13565" width="16" style="11" customWidth="1"/>
    <col min="13566" max="13567" width="18.7109375" style="11" customWidth="1"/>
    <col min="13568" max="13568" width="14" style="11" customWidth="1"/>
    <col min="13569" max="13569" width="13.5703125" style="11" bestFit="1" customWidth="1"/>
    <col min="13570" max="13570" width="14.7109375" style="11" customWidth="1"/>
    <col min="13571" max="13571" width="11" style="11" bestFit="1" customWidth="1"/>
    <col min="13572" max="13816" width="9.140625" style="11"/>
    <col min="13817" max="13817" width="6.42578125" style="11" customWidth="1"/>
    <col min="13818" max="13818" width="38.5703125" style="11" customWidth="1"/>
    <col min="13819" max="13819" width="17.85546875" style="11" customWidth="1"/>
    <col min="13820" max="13820" width="7.5703125" style="11" customWidth="1"/>
    <col min="13821" max="13821" width="16" style="11" customWidth="1"/>
    <col min="13822" max="13823" width="18.7109375" style="11" customWidth="1"/>
    <col min="13824" max="13824" width="14" style="11" customWidth="1"/>
    <col min="13825" max="13825" width="13.5703125" style="11" bestFit="1" customWidth="1"/>
    <col min="13826" max="13826" width="14.7109375" style="11" customWidth="1"/>
    <col min="13827" max="13827" width="11" style="11" bestFit="1" customWidth="1"/>
    <col min="13828" max="14072" width="9.140625" style="11"/>
    <col min="14073" max="14073" width="6.42578125" style="11" customWidth="1"/>
    <col min="14074" max="14074" width="38.5703125" style="11" customWidth="1"/>
    <col min="14075" max="14075" width="17.85546875" style="11" customWidth="1"/>
    <col min="14076" max="14076" width="7.5703125" style="11" customWidth="1"/>
    <col min="14077" max="14077" width="16" style="11" customWidth="1"/>
    <col min="14078" max="14079" width="18.7109375" style="11" customWidth="1"/>
    <col min="14080" max="14080" width="14" style="11" customWidth="1"/>
    <col min="14081" max="14081" width="13.5703125" style="11" bestFit="1" customWidth="1"/>
    <col min="14082" max="14082" width="14.7109375" style="11" customWidth="1"/>
    <col min="14083" max="14083" width="11" style="11" bestFit="1" customWidth="1"/>
    <col min="14084" max="14328" width="9.140625" style="11"/>
    <col min="14329" max="14329" width="6.42578125" style="11" customWidth="1"/>
    <col min="14330" max="14330" width="38.5703125" style="11" customWidth="1"/>
    <col min="14331" max="14331" width="17.85546875" style="11" customWidth="1"/>
    <col min="14332" max="14332" width="7.5703125" style="11" customWidth="1"/>
    <col min="14333" max="14333" width="16" style="11" customWidth="1"/>
    <col min="14334" max="14335" width="18.7109375" style="11" customWidth="1"/>
    <col min="14336" max="14336" width="14" style="11" customWidth="1"/>
    <col min="14337" max="14337" width="13.5703125" style="11" bestFit="1" customWidth="1"/>
    <col min="14338" max="14338" width="14.7109375" style="11" customWidth="1"/>
    <col min="14339" max="14339" width="11" style="11" bestFit="1" customWidth="1"/>
    <col min="14340" max="14584" width="9.140625" style="11"/>
    <col min="14585" max="14585" width="6.42578125" style="11" customWidth="1"/>
    <col min="14586" max="14586" width="38.5703125" style="11" customWidth="1"/>
    <col min="14587" max="14587" width="17.85546875" style="11" customWidth="1"/>
    <col min="14588" max="14588" width="7.5703125" style="11" customWidth="1"/>
    <col min="14589" max="14589" width="16" style="11" customWidth="1"/>
    <col min="14590" max="14591" width="18.7109375" style="11" customWidth="1"/>
    <col min="14592" max="14592" width="14" style="11" customWidth="1"/>
    <col min="14593" max="14593" width="13.5703125" style="11" bestFit="1" customWidth="1"/>
    <col min="14594" max="14594" width="14.7109375" style="11" customWidth="1"/>
    <col min="14595" max="14595" width="11" style="11" bestFit="1" customWidth="1"/>
    <col min="14596" max="14840" width="9.140625" style="11"/>
    <col min="14841" max="14841" width="6.42578125" style="11" customWidth="1"/>
    <col min="14842" max="14842" width="38.5703125" style="11" customWidth="1"/>
    <col min="14843" max="14843" width="17.85546875" style="11" customWidth="1"/>
    <col min="14844" max="14844" width="7.5703125" style="11" customWidth="1"/>
    <col min="14845" max="14845" width="16" style="11" customWidth="1"/>
    <col min="14846" max="14847" width="18.7109375" style="11" customWidth="1"/>
    <col min="14848" max="14848" width="14" style="11" customWidth="1"/>
    <col min="14849" max="14849" width="13.5703125" style="11" bestFit="1" customWidth="1"/>
    <col min="14850" max="14850" width="14.7109375" style="11" customWidth="1"/>
    <col min="14851" max="14851" width="11" style="11" bestFit="1" customWidth="1"/>
    <col min="14852" max="15096" width="9.140625" style="11"/>
    <col min="15097" max="15097" width="6.42578125" style="11" customWidth="1"/>
    <col min="15098" max="15098" width="38.5703125" style="11" customWidth="1"/>
    <col min="15099" max="15099" width="17.85546875" style="11" customWidth="1"/>
    <col min="15100" max="15100" width="7.5703125" style="11" customWidth="1"/>
    <col min="15101" max="15101" width="16" style="11" customWidth="1"/>
    <col min="15102" max="15103" width="18.7109375" style="11" customWidth="1"/>
    <col min="15104" max="15104" width="14" style="11" customWidth="1"/>
    <col min="15105" max="15105" width="13.5703125" style="11" bestFit="1" customWidth="1"/>
    <col min="15106" max="15106" width="14.7109375" style="11" customWidth="1"/>
    <col min="15107" max="15107" width="11" style="11" bestFit="1" customWidth="1"/>
    <col min="15108" max="15352" width="9.140625" style="11"/>
    <col min="15353" max="15353" width="6.42578125" style="11" customWidth="1"/>
    <col min="15354" max="15354" width="38.5703125" style="11" customWidth="1"/>
    <col min="15355" max="15355" width="17.85546875" style="11" customWidth="1"/>
    <col min="15356" max="15356" width="7.5703125" style="11" customWidth="1"/>
    <col min="15357" max="15357" width="16" style="11" customWidth="1"/>
    <col min="15358" max="15359" width="18.7109375" style="11" customWidth="1"/>
    <col min="15360" max="15360" width="14" style="11" customWidth="1"/>
    <col min="15361" max="15361" width="13.5703125" style="11" bestFit="1" customWidth="1"/>
    <col min="15362" max="15362" width="14.7109375" style="11" customWidth="1"/>
    <col min="15363" max="15363" width="11" style="11" bestFit="1" customWidth="1"/>
    <col min="15364" max="15608" width="9.140625" style="11"/>
    <col min="15609" max="15609" width="6.42578125" style="11" customWidth="1"/>
    <col min="15610" max="15610" width="38.5703125" style="11" customWidth="1"/>
    <col min="15611" max="15611" width="17.85546875" style="11" customWidth="1"/>
    <col min="15612" max="15612" width="7.5703125" style="11" customWidth="1"/>
    <col min="15613" max="15613" width="16" style="11" customWidth="1"/>
    <col min="15614" max="15615" width="18.7109375" style="11" customWidth="1"/>
    <col min="15616" max="15616" width="14" style="11" customWidth="1"/>
    <col min="15617" max="15617" width="13.5703125" style="11" bestFit="1" customWidth="1"/>
    <col min="15618" max="15618" width="14.7109375" style="11" customWidth="1"/>
    <col min="15619" max="15619" width="11" style="11" bestFit="1" customWidth="1"/>
    <col min="15620" max="15864" width="9.140625" style="11"/>
    <col min="15865" max="15865" width="6.42578125" style="11" customWidth="1"/>
    <col min="15866" max="15866" width="38.5703125" style="11" customWidth="1"/>
    <col min="15867" max="15867" width="17.85546875" style="11" customWidth="1"/>
    <col min="15868" max="15868" width="7.5703125" style="11" customWidth="1"/>
    <col min="15869" max="15869" width="16" style="11" customWidth="1"/>
    <col min="15870" max="15871" width="18.7109375" style="11" customWidth="1"/>
    <col min="15872" max="15872" width="14" style="11" customWidth="1"/>
    <col min="15873" max="15873" width="13.5703125" style="11" bestFit="1" customWidth="1"/>
    <col min="15874" max="15874" width="14.7109375" style="11" customWidth="1"/>
    <col min="15875" max="15875" width="11" style="11" bestFit="1" customWidth="1"/>
    <col min="15876" max="16120" width="9.140625" style="11"/>
    <col min="16121" max="16121" width="6.42578125" style="11" customWidth="1"/>
    <col min="16122" max="16122" width="38.5703125" style="11" customWidth="1"/>
    <col min="16123" max="16123" width="17.85546875" style="11" customWidth="1"/>
    <col min="16124" max="16124" width="7.5703125" style="11" customWidth="1"/>
    <col min="16125" max="16125" width="16" style="11" customWidth="1"/>
    <col min="16126" max="16127" width="18.7109375" style="11" customWidth="1"/>
    <col min="16128" max="16128" width="14" style="11" customWidth="1"/>
    <col min="16129" max="16129" width="13.5703125" style="11" bestFit="1" customWidth="1"/>
    <col min="16130" max="16130" width="14.7109375" style="11" customWidth="1"/>
    <col min="16131" max="16131" width="11" style="11" bestFit="1" customWidth="1"/>
    <col min="16132" max="16384" width="9.140625" style="11"/>
  </cols>
  <sheetData>
    <row r="1" spans="1:8" ht="17.25" customHeight="1" x14ac:dyDescent="0.25">
      <c r="A1" s="271" t="s">
        <v>160</v>
      </c>
      <c r="B1" s="271"/>
      <c r="C1" s="271"/>
      <c r="D1" s="271"/>
      <c r="E1" s="271"/>
      <c r="F1" s="271"/>
      <c r="G1" s="271"/>
    </row>
    <row r="2" spans="1:8" ht="17.25" customHeight="1" x14ac:dyDescent="0.25">
      <c r="A2" s="271" t="s">
        <v>114</v>
      </c>
      <c r="B2" s="271"/>
      <c r="C2" s="271"/>
      <c r="D2" s="271"/>
      <c r="E2" s="271"/>
      <c r="F2" s="271"/>
      <c r="G2" s="271"/>
    </row>
    <row r="3" spans="1:8" ht="17.25" customHeight="1" x14ac:dyDescent="0.25">
      <c r="A3" s="271" t="s">
        <v>161</v>
      </c>
      <c r="B3" s="271"/>
      <c r="C3" s="271"/>
      <c r="D3" s="271"/>
      <c r="E3" s="271"/>
      <c r="F3" s="271"/>
      <c r="G3" s="271"/>
    </row>
    <row r="4" spans="1:8" ht="17.25" customHeight="1" x14ac:dyDescent="0.25">
      <c r="A4" s="271" t="s">
        <v>162</v>
      </c>
      <c r="B4" s="271"/>
      <c r="C4" s="271"/>
      <c r="D4" s="271"/>
      <c r="E4" s="271"/>
      <c r="F4" s="271"/>
      <c r="G4" s="271"/>
    </row>
    <row r="5" spans="1:8" ht="17.25" customHeight="1" x14ac:dyDescent="0.25">
      <c r="A5" s="272" t="s">
        <v>163</v>
      </c>
      <c r="B5" s="272"/>
      <c r="C5" s="272"/>
      <c r="D5" s="272"/>
      <c r="E5" s="272"/>
      <c r="F5" s="272"/>
      <c r="G5" s="272"/>
    </row>
    <row r="6" spans="1:8" ht="17.25" customHeight="1" x14ac:dyDescent="0.25">
      <c r="A6" s="273" t="s">
        <v>258</v>
      </c>
      <c r="B6" s="273"/>
      <c r="C6" s="273"/>
      <c r="D6" s="273"/>
      <c r="E6" s="273"/>
      <c r="F6" s="273"/>
      <c r="G6" s="273"/>
    </row>
    <row r="7" spans="1:8" ht="15.75" x14ac:dyDescent="0.25">
      <c r="A7" s="107"/>
      <c r="B7" s="107"/>
      <c r="C7" s="107"/>
      <c r="D7" s="107"/>
      <c r="E7" s="107"/>
      <c r="F7" s="107"/>
      <c r="G7" s="107"/>
    </row>
    <row r="8" spans="1:8" ht="17.25" customHeight="1" x14ac:dyDescent="0.25">
      <c r="A8" s="274" t="s">
        <v>140</v>
      </c>
      <c r="B8" s="274"/>
      <c r="C8" s="274"/>
      <c r="D8" s="274"/>
      <c r="E8" s="274"/>
      <c r="F8" s="274"/>
      <c r="G8" s="274"/>
    </row>
    <row r="9" spans="1:8" ht="17.25" customHeight="1" x14ac:dyDescent="0.25">
      <c r="A9" s="275"/>
      <c r="B9" s="275"/>
      <c r="C9" s="275"/>
      <c r="D9" s="275"/>
      <c r="E9" s="275"/>
      <c r="F9" s="275"/>
      <c r="G9" s="275"/>
    </row>
    <row r="10" spans="1:8" ht="15" customHeight="1" x14ac:dyDescent="0.25">
      <c r="A10" s="269" t="s">
        <v>215</v>
      </c>
      <c r="B10" s="269"/>
      <c r="C10" s="269"/>
      <c r="D10" s="269"/>
      <c r="E10" s="269"/>
      <c r="F10" s="269"/>
      <c r="G10" s="269"/>
    </row>
    <row r="11" spans="1:8" ht="26.25" customHeight="1" x14ac:dyDescent="0.25">
      <c r="A11" s="106" t="s">
        <v>141</v>
      </c>
      <c r="B11" s="270" t="s">
        <v>142</v>
      </c>
      <c r="C11" s="270"/>
      <c r="D11" s="106" t="s">
        <v>143</v>
      </c>
      <c r="E11" s="106" t="s">
        <v>144</v>
      </c>
      <c r="F11" s="68" t="s">
        <v>145</v>
      </c>
      <c r="G11" s="68" t="s">
        <v>146</v>
      </c>
      <c r="H11" s="11" t="s">
        <v>147</v>
      </c>
    </row>
    <row r="12" spans="1:8" x14ac:dyDescent="0.25">
      <c r="A12" s="69" t="s">
        <v>119</v>
      </c>
      <c r="B12" s="268" t="s">
        <v>217</v>
      </c>
      <c r="C12" s="268"/>
      <c r="D12" s="70">
        <v>2</v>
      </c>
      <c r="E12" s="70" t="s">
        <v>148</v>
      </c>
      <c r="F12" s="71">
        <v>8.0749999999999993</v>
      </c>
      <c r="G12" s="72">
        <f>F12*D12</f>
        <v>16.149999999999999</v>
      </c>
    </row>
    <row r="13" spans="1:8" x14ac:dyDescent="0.25">
      <c r="A13" s="69" t="s">
        <v>118</v>
      </c>
      <c r="B13" s="268" t="s">
        <v>218</v>
      </c>
      <c r="C13" s="268"/>
      <c r="D13" s="70">
        <v>4</v>
      </c>
      <c r="E13" s="70" t="s">
        <v>148</v>
      </c>
      <c r="F13" s="71">
        <v>25.65</v>
      </c>
      <c r="G13" s="72">
        <f t="shared" ref="G13:G15" si="0">F13*D13</f>
        <v>102.6</v>
      </c>
    </row>
    <row r="14" spans="1:8" x14ac:dyDescent="0.25">
      <c r="A14" s="69" t="s">
        <v>117</v>
      </c>
      <c r="B14" s="268" t="s">
        <v>219</v>
      </c>
      <c r="C14" s="268"/>
      <c r="D14" s="70">
        <v>4</v>
      </c>
      <c r="E14" s="70" t="s">
        <v>148</v>
      </c>
      <c r="F14" s="71">
        <v>25.65</v>
      </c>
      <c r="G14" s="72">
        <f t="shared" si="0"/>
        <v>102.6</v>
      </c>
    </row>
    <row r="15" spans="1:8" x14ac:dyDescent="0.25">
      <c r="A15" s="69" t="s">
        <v>116</v>
      </c>
      <c r="B15" s="268" t="s">
        <v>216</v>
      </c>
      <c r="C15" s="268"/>
      <c r="D15" s="70">
        <v>1</v>
      </c>
      <c r="E15" s="70" t="s">
        <v>148</v>
      </c>
      <c r="F15" s="71">
        <v>4.75</v>
      </c>
      <c r="G15" s="72">
        <f t="shared" si="0"/>
        <v>4.75</v>
      </c>
    </row>
    <row r="16" spans="1:8" x14ac:dyDescent="0.25">
      <c r="A16" s="263" t="s">
        <v>149</v>
      </c>
      <c r="B16" s="263"/>
      <c r="C16" s="263"/>
      <c r="D16" s="263"/>
      <c r="E16" s="263"/>
      <c r="F16" s="263"/>
      <c r="G16" s="73">
        <f>SUM(G12:G15)</f>
        <v>226.1</v>
      </c>
    </row>
    <row r="17" spans="1:8" x14ac:dyDescent="0.25">
      <c r="A17" s="263" t="s">
        <v>259</v>
      </c>
      <c r="B17" s="263"/>
      <c r="C17" s="263"/>
      <c r="D17" s="263"/>
      <c r="E17" s="263"/>
      <c r="F17" s="263"/>
      <c r="G17" s="73">
        <f>G16/12</f>
        <v>18.841666666666665</v>
      </c>
    </row>
    <row r="18" spans="1:8" x14ac:dyDescent="0.25">
      <c r="A18" s="263" t="s">
        <v>150</v>
      </c>
      <c r="B18" s="263"/>
      <c r="C18" s="263"/>
      <c r="D18" s="263"/>
      <c r="E18" s="263"/>
      <c r="F18" s="263"/>
      <c r="G18" s="74">
        <f>G17*101.99%</f>
        <v>19.216615833333332</v>
      </c>
    </row>
    <row r="19" spans="1:8" ht="12.75" customHeight="1" x14ac:dyDescent="0.25">
      <c r="B19" s="66"/>
      <c r="E19" s="66"/>
    </row>
    <row r="20" spans="1:8" ht="15" customHeight="1" x14ac:dyDescent="0.25">
      <c r="A20" s="269" t="s">
        <v>220</v>
      </c>
      <c r="B20" s="269"/>
      <c r="C20" s="269"/>
      <c r="D20" s="269"/>
      <c r="E20" s="269"/>
      <c r="F20" s="269"/>
      <c r="G20" s="269"/>
    </row>
    <row r="21" spans="1:8" ht="26.25" customHeight="1" x14ac:dyDescent="0.25">
      <c r="A21" s="106" t="s">
        <v>141</v>
      </c>
      <c r="B21" s="270" t="s">
        <v>142</v>
      </c>
      <c r="C21" s="270"/>
      <c r="D21" s="106" t="s">
        <v>143</v>
      </c>
      <c r="E21" s="106" t="s">
        <v>144</v>
      </c>
      <c r="F21" s="68" t="s">
        <v>145</v>
      </c>
      <c r="G21" s="68" t="s">
        <v>146</v>
      </c>
      <c r="H21" s="11" t="s">
        <v>147</v>
      </c>
    </row>
    <row r="22" spans="1:8" hidden="1" x14ac:dyDescent="0.25">
      <c r="A22" s="69" t="s">
        <v>119</v>
      </c>
      <c r="B22" s="268" t="s">
        <v>222</v>
      </c>
      <c r="C22" s="268"/>
      <c r="D22" s="70">
        <v>2</v>
      </c>
      <c r="E22" s="70" t="s">
        <v>148</v>
      </c>
      <c r="F22" s="71">
        <v>17.099999999999998</v>
      </c>
      <c r="G22" s="72">
        <f>F22*D22</f>
        <v>34.199999999999996</v>
      </c>
    </row>
    <row r="23" spans="1:8" hidden="1" x14ac:dyDescent="0.25">
      <c r="A23" s="69" t="s">
        <v>118</v>
      </c>
      <c r="B23" s="268" t="s">
        <v>223</v>
      </c>
      <c r="C23" s="268"/>
      <c r="D23" s="70">
        <v>4</v>
      </c>
      <c r="E23" s="70" t="s">
        <v>148</v>
      </c>
      <c r="F23" s="71">
        <v>25.65</v>
      </c>
      <c r="G23" s="72">
        <f t="shared" ref="G23:G25" si="1">F23*D23</f>
        <v>102.6</v>
      </c>
    </row>
    <row r="24" spans="1:8" x14ac:dyDescent="0.25">
      <c r="A24" s="69" t="s">
        <v>117</v>
      </c>
      <c r="B24" s="268" t="s">
        <v>224</v>
      </c>
      <c r="C24" s="268"/>
      <c r="D24" s="70">
        <v>4</v>
      </c>
      <c r="E24" s="70" t="s">
        <v>148</v>
      </c>
      <c r="F24" s="71">
        <v>47.5</v>
      </c>
      <c r="G24" s="72">
        <f t="shared" si="1"/>
        <v>190</v>
      </c>
    </row>
    <row r="25" spans="1:8" x14ac:dyDescent="0.25">
      <c r="A25" s="69" t="s">
        <v>116</v>
      </c>
      <c r="B25" s="268" t="s">
        <v>216</v>
      </c>
      <c r="C25" s="268"/>
      <c r="D25" s="70">
        <v>1</v>
      </c>
      <c r="E25" s="70" t="s">
        <v>148</v>
      </c>
      <c r="F25" s="71">
        <v>4.75</v>
      </c>
      <c r="G25" s="72">
        <f t="shared" si="1"/>
        <v>4.75</v>
      </c>
    </row>
    <row r="26" spans="1:8" x14ac:dyDescent="0.25">
      <c r="A26" s="263" t="s">
        <v>149</v>
      </c>
      <c r="B26" s="263"/>
      <c r="C26" s="263"/>
      <c r="D26" s="263"/>
      <c r="E26" s="263"/>
      <c r="F26" s="263"/>
      <c r="G26" s="73">
        <f>SUM(G22:G25)</f>
        <v>331.54999999999995</v>
      </c>
    </row>
    <row r="27" spans="1:8" ht="12.75" customHeight="1" x14ac:dyDescent="0.25">
      <c r="A27" s="263" t="s">
        <v>260</v>
      </c>
      <c r="B27" s="263"/>
      <c r="C27" s="263"/>
      <c r="D27" s="263"/>
      <c r="E27" s="263"/>
      <c r="F27" s="263"/>
      <c r="G27" s="73">
        <f>G26/12</f>
        <v>27.629166666666663</v>
      </c>
    </row>
    <row r="28" spans="1:8" x14ac:dyDescent="0.25">
      <c r="A28" s="263" t="s">
        <v>150</v>
      </c>
      <c r="B28" s="263"/>
      <c r="C28" s="263"/>
      <c r="D28" s="263"/>
      <c r="E28" s="263"/>
      <c r="F28" s="263"/>
      <c r="G28" s="74">
        <f>G27*101.99%</f>
        <v>28.178987083333329</v>
      </c>
    </row>
    <row r="29" spans="1:8" ht="12.75" customHeight="1" x14ac:dyDescent="0.25">
      <c r="B29" s="66"/>
      <c r="E29" s="66"/>
    </row>
    <row r="30" spans="1:8" ht="15" customHeight="1" x14ac:dyDescent="0.25">
      <c r="A30" s="269" t="s">
        <v>221</v>
      </c>
      <c r="B30" s="269"/>
      <c r="C30" s="269"/>
      <c r="D30" s="269"/>
      <c r="E30" s="269"/>
      <c r="F30" s="269"/>
      <c r="G30" s="269"/>
    </row>
    <row r="31" spans="1:8" ht="27.75" customHeight="1" x14ac:dyDescent="0.25">
      <c r="A31" s="106" t="s">
        <v>180</v>
      </c>
      <c r="B31" s="159" t="s">
        <v>142</v>
      </c>
      <c r="C31" s="161"/>
      <c r="D31" s="106" t="s">
        <v>143</v>
      </c>
      <c r="E31" s="106" t="s">
        <v>144</v>
      </c>
      <c r="F31" s="68" t="s">
        <v>145</v>
      </c>
      <c r="G31" s="68" t="s">
        <v>146</v>
      </c>
      <c r="H31" s="11" t="s">
        <v>147</v>
      </c>
    </row>
    <row r="32" spans="1:8" x14ac:dyDescent="0.25">
      <c r="A32" s="69" t="s">
        <v>119</v>
      </c>
      <c r="B32" s="268" t="s">
        <v>225</v>
      </c>
      <c r="C32" s="268"/>
      <c r="D32" s="70">
        <v>2</v>
      </c>
      <c r="E32" s="70" t="s">
        <v>148</v>
      </c>
      <c r="F32" s="71">
        <v>8.0749999999999993</v>
      </c>
      <c r="G32" s="72">
        <f>F32*D32</f>
        <v>16.149999999999999</v>
      </c>
    </row>
    <row r="33" spans="1:7" x14ac:dyDescent="0.25">
      <c r="A33" s="69" t="s">
        <v>118</v>
      </c>
      <c r="B33" s="268" t="s">
        <v>223</v>
      </c>
      <c r="C33" s="268"/>
      <c r="D33" s="70">
        <v>4</v>
      </c>
      <c r="E33" s="70" t="s">
        <v>148</v>
      </c>
      <c r="F33" s="71">
        <v>25.65</v>
      </c>
      <c r="G33" s="72">
        <f t="shared" ref="G33:G35" si="2">F33*D33</f>
        <v>102.6</v>
      </c>
    </row>
    <row r="34" spans="1:7" x14ac:dyDescent="0.25">
      <c r="A34" s="69" t="s">
        <v>117</v>
      </c>
      <c r="B34" s="268" t="s">
        <v>226</v>
      </c>
      <c r="C34" s="268"/>
      <c r="D34" s="70">
        <v>4</v>
      </c>
      <c r="E34" s="70" t="s">
        <v>148</v>
      </c>
      <c r="F34" s="71">
        <v>9.9749999999999996</v>
      </c>
      <c r="G34" s="72">
        <f t="shared" si="2"/>
        <v>39.9</v>
      </c>
    </row>
    <row r="35" spans="1:7" x14ac:dyDescent="0.25">
      <c r="A35" s="69" t="s">
        <v>116</v>
      </c>
      <c r="B35" s="268" t="s">
        <v>216</v>
      </c>
      <c r="C35" s="268"/>
      <c r="D35" s="70">
        <v>1</v>
      </c>
      <c r="E35" s="70" t="s">
        <v>148</v>
      </c>
      <c r="F35" s="71">
        <v>4.75</v>
      </c>
      <c r="G35" s="72">
        <f t="shared" si="2"/>
        <v>4.75</v>
      </c>
    </row>
    <row r="36" spans="1:7" x14ac:dyDescent="0.25">
      <c r="A36" s="263" t="s">
        <v>151</v>
      </c>
      <c r="B36" s="263"/>
      <c r="C36" s="263"/>
      <c r="D36" s="263"/>
      <c r="E36" s="263"/>
      <c r="F36" s="263"/>
      <c r="G36" s="73">
        <f>SUM(G32:G35)</f>
        <v>163.4</v>
      </c>
    </row>
    <row r="37" spans="1:7" ht="12.75" customHeight="1" x14ac:dyDescent="0.25">
      <c r="A37" s="263" t="s">
        <v>261</v>
      </c>
      <c r="B37" s="263"/>
      <c r="C37" s="263"/>
      <c r="D37" s="263"/>
      <c r="E37" s="263"/>
      <c r="F37" s="263"/>
      <c r="G37" s="73">
        <f>G36/12</f>
        <v>13.616666666666667</v>
      </c>
    </row>
    <row r="38" spans="1:7" ht="12.75" customHeight="1" x14ac:dyDescent="0.25">
      <c r="A38" s="265" t="s">
        <v>150</v>
      </c>
      <c r="B38" s="266"/>
      <c r="C38" s="266"/>
      <c r="D38" s="266"/>
      <c r="E38" s="266"/>
      <c r="F38" s="267"/>
      <c r="G38" s="74">
        <f>G37*101.99%</f>
        <v>13.887638333333335</v>
      </c>
    </row>
    <row r="40" spans="1:7" x14ac:dyDescent="0.25">
      <c r="B40" s="66"/>
      <c r="C40" s="66"/>
      <c r="F40" s="66"/>
    </row>
    <row r="41" spans="1:7" ht="14.25" x14ac:dyDescent="0.25">
      <c r="A41" s="264" t="s">
        <v>262</v>
      </c>
      <c r="B41" s="264"/>
      <c r="C41" s="264"/>
      <c r="D41" s="264"/>
      <c r="E41" s="264"/>
      <c r="F41" s="264"/>
      <c r="G41" s="131">
        <f>(10.061-3.3664)/3.3664/100</f>
        <v>1.9886525665399238E-2</v>
      </c>
    </row>
    <row r="42" spans="1:7" x14ac:dyDescent="0.25">
      <c r="B42" s="66"/>
      <c r="C42" s="66"/>
      <c r="F42" s="66"/>
    </row>
    <row r="43" spans="1:7" x14ac:dyDescent="0.25">
      <c r="B43" s="66"/>
      <c r="C43" s="66"/>
      <c r="F43" s="66"/>
    </row>
    <row r="44" spans="1:7" x14ac:dyDescent="0.25">
      <c r="B44" s="66"/>
      <c r="C44" s="66"/>
      <c r="F44" s="66"/>
    </row>
    <row r="45" spans="1:7" x14ac:dyDescent="0.25">
      <c r="B45" s="66"/>
      <c r="C45" s="66"/>
      <c r="F45" s="66"/>
    </row>
    <row r="46" spans="1:7" x14ac:dyDescent="0.25">
      <c r="B46" s="66"/>
      <c r="C46" s="66"/>
      <c r="F46" s="66"/>
    </row>
    <row r="47" spans="1:7" x14ac:dyDescent="0.25">
      <c r="B47" s="66"/>
      <c r="C47" s="66"/>
      <c r="F47" s="66"/>
    </row>
    <row r="48" spans="1:7" x14ac:dyDescent="0.25">
      <c r="B48" s="66"/>
      <c r="C48" s="66"/>
      <c r="F48" s="66"/>
    </row>
    <row r="49" spans="2:6" x14ac:dyDescent="0.25">
      <c r="B49" s="66"/>
      <c r="C49" s="66"/>
      <c r="F49" s="66"/>
    </row>
    <row r="50" spans="2:6" x14ac:dyDescent="0.25">
      <c r="B50" s="66"/>
      <c r="C50" s="66"/>
      <c r="F50" s="66"/>
    </row>
    <row r="51" spans="2:6" x14ac:dyDescent="0.25">
      <c r="B51" s="66"/>
      <c r="C51" s="66"/>
      <c r="F51" s="66"/>
    </row>
  </sheetData>
  <mergeCells count="36">
    <mergeCell ref="B13:C13"/>
    <mergeCell ref="A1:G1"/>
    <mergeCell ref="A2:G2"/>
    <mergeCell ref="A3:G3"/>
    <mergeCell ref="A4:G4"/>
    <mergeCell ref="A5:G5"/>
    <mergeCell ref="A6:G6"/>
    <mergeCell ref="A8:G8"/>
    <mergeCell ref="A9:G9"/>
    <mergeCell ref="A10:G10"/>
    <mergeCell ref="B11:C11"/>
    <mergeCell ref="B12:C12"/>
    <mergeCell ref="B25:C25"/>
    <mergeCell ref="B14:C14"/>
    <mergeCell ref="B15:C15"/>
    <mergeCell ref="A16:F16"/>
    <mergeCell ref="A18:F18"/>
    <mergeCell ref="A20:G20"/>
    <mergeCell ref="B21:C21"/>
    <mergeCell ref="B22:C22"/>
    <mergeCell ref="B23:C23"/>
    <mergeCell ref="B24:C24"/>
    <mergeCell ref="A17:F17"/>
    <mergeCell ref="A26:F26"/>
    <mergeCell ref="A28:F28"/>
    <mergeCell ref="A30:G30"/>
    <mergeCell ref="B31:C31"/>
    <mergeCell ref="B32:C32"/>
    <mergeCell ref="A27:F27"/>
    <mergeCell ref="A37:F37"/>
    <mergeCell ref="A41:F41"/>
    <mergeCell ref="A36:F36"/>
    <mergeCell ref="A38:F38"/>
    <mergeCell ref="B33:C33"/>
    <mergeCell ref="B34:C34"/>
    <mergeCell ref="B35:C35"/>
  </mergeCells>
  <pageMargins left="0.70866141732283472" right="0.19685039370078741" top="0.78740157480314965" bottom="0.78740157480314965" header="0.11811023622047245" footer="0.11811023622047245"/>
  <pageSetup paperSize="9" scale="75" orientation="portrait" r:id="rId1"/>
  <headerFooter>
    <oddHeader>&amp;L&amp;G</oddHeader>
    <oddFooter>&amp;L&amp;G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5"/>
  <sheetViews>
    <sheetView view="pageBreakPreview" topLeftCell="A27" zoomScaleNormal="100" zoomScaleSheetLayoutView="100" workbookViewId="0">
      <selection activeCell="A29" sqref="A29:I29"/>
    </sheetView>
  </sheetViews>
  <sheetFormatPr defaultRowHeight="12.75" x14ac:dyDescent="0.25"/>
  <cols>
    <col min="1" max="1" width="6.42578125" style="11" customWidth="1"/>
    <col min="2" max="2" width="38.5703125" style="11" customWidth="1"/>
    <col min="3" max="3" width="17.85546875" style="11" customWidth="1"/>
    <col min="4" max="4" width="7.5703125" style="11" customWidth="1"/>
    <col min="5" max="5" width="16" style="11" customWidth="1"/>
    <col min="6" max="7" width="18.7109375" style="11" customWidth="1"/>
    <col min="8" max="8" width="2" style="11" customWidth="1"/>
    <col min="9" max="251" width="9.140625" style="11"/>
    <col min="252" max="252" width="6.42578125" style="11" customWidth="1"/>
    <col min="253" max="253" width="38.5703125" style="11" customWidth="1"/>
    <col min="254" max="254" width="17.85546875" style="11" customWidth="1"/>
    <col min="255" max="255" width="7.5703125" style="11" customWidth="1"/>
    <col min="256" max="256" width="16" style="11" customWidth="1"/>
    <col min="257" max="258" width="18.7109375" style="11" customWidth="1"/>
    <col min="259" max="259" width="14" style="11" customWidth="1"/>
    <col min="260" max="260" width="13.5703125" style="11" bestFit="1" customWidth="1"/>
    <col min="261" max="261" width="14.7109375" style="11" customWidth="1"/>
    <col min="262" max="262" width="11" style="11" bestFit="1" customWidth="1"/>
    <col min="263" max="507" width="9.140625" style="11"/>
    <col min="508" max="508" width="6.42578125" style="11" customWidth="1"/>
    <col min="509" max="509" width="38.5703125" style="11" customWidth="1"/>
    <col min="510" max="510" width="17.85546875" style="11" customWidth="1"/>
    <col min="511" max="511" width="7.5703125" style="11" customWidth="1"/>
    <col min="512" max="512" width="16" style="11" customWidth="1"/>
    <col min="513" max="514" width="18.7109375" style="11" customWidth="1"/>
    <col min="515" max="515" width="14" style="11" customWidth="1"/>
    <col min="516" max="516" width="13.5703125" style="11" bestFit="1" customWidth="1"/>
    <col min="517" max="517" width="14.7109375" style="11" customWidth="1"/>
    <col min="518" max="518" width="11" style="11" bestFit="1" customWidth="1"/>
    <col min="519" max="763" width="9.140625" style="11"/>
    <col min="764" max="764" width="6.42578125" style="11" customWidth="1"/>
    <col min="765" max="765" width="38.5703125" style="11" customWidth="1"/>
    <col min="766" max="766" width="17.85546875" style="11" customWidth="1"/>
    <col min="767" max="767" width="7.5703125" style="11" customWidth="1"/>
    <col min="768" max="768" width="16" style="11" customWidth="1"/>
    <col min="769" max="770" width="18.7109375" style="11" customWidth="1"/>
    <col min="771" max="771" width="14" style="11" customWidth="1"/>
    <col min="772" max="772" width="13.5703125" style="11" bestFit="1" customWidth="1"/>
    <col min="773" max="773" width="14.7109375" style="11" customWidth="1"/>
    <col min="774" max="774" width="11" style="11" bestFit="1" customWidth="1"/>
    <col min="775" max="1019" width="9.140625" style="11"/>
    <col min="1020" max="1020" width="6.42578125" style="11" customWidth="1"/>
    <col min="1021" max="1021" width="38.5703125" style="11" customWidth="1"/>
    <col min="1022" max="1022" width="17.85546875" style="11" customWidth="1"/>
    <col min="1023" max="1023" width="7.5703125" style="11" customWidth="1"/>
    <col min="1024" max="1024" width="16" style="11" customWidth="1"/>
    <col min="1025" max="1026" width="18.7109375" style="11" customWidth="1"/>
    <col min="1027" max="1027" width="14" style="11" customWidth="1"/>
    <col min="1028" max="1028" width="13.5703125" style="11" bestFit="1" customWidth="1"/>
    <col min="1029" max="1029" width="14.7109375" style="11" customWidth="1"/>
    <col min="1030" max="1030" width="11" style="11" bestFit="1" customWidth="1"/>
    <col min="1031" max="1275" width="9.140625" style="11"/>
    <col min="1276" max="1276" width="6.42578125" style="11" customWidth="1"/>
    <col min="1277" max="1277" width="38.5703125" style="11" customWidth="1"/>
    <col min="1278" max="1278" width="17.85546875" style="11" customWidth="1"/>
    <col min="1279" max="1279" width="7.5703125" style="11" customWidth="1"/>
    <col min="1280" max="1280" width="16" style="11" customWidth="1"/>
    <col min="1281" max="1282" width="18.7109375" style="11" customWidth="1"/>
    <col min="1283" max="1283" width="14" style="11" customWidth="1"/>
    <col min="1284" max="1284" width="13.5703125" style="11" bestFit="1" customWidth="1"/>
    <col min="1285" max="1285" width="14.7109375" style="11" customWidth="1"/>
    <col min="1286" max="1286" width="11" style="11" bestFit="1" customWidth="1"/>
    <col min="1287" max="1531" width="9.140625" style="11"/>
    <col min="1532" max="1532" width="6.42578125" style="11" customWidth="1"/>
    <col min="1533" max="1533" width="38.5703125" style="11" customWidth="1"/>
    <col min="1534" max="1534" width="17.85546875" style="11" customWidth="1"/>
    <col min="1535" max="1535" width="7.5703125" style="11" customWidth="1"/>
    <col min="1536" max="1536" width="16" style="11" customWidth="1"/>
    <col min="1537" max="1538" width="18.7109375" style="11" customWidth="1"/>
    <col min="1539" max="1539" width="14" style="11" customWidth="1"/>
    <col min="1540" max="1540" width="13.5703125" style="11" bestFit="1" customWidth="1"/>
    <col min="1541" max="1541" width="14.7109375" style="11" customWidth="1"/>
    <col min="1542" max="1542" width="11" style="11" bestFit="1" customWidth="1"/>
    <col min="1543" max="1787" width="9.140625" style="11"/>
    <col min="1788" max="1788" width="6.42578125" style="11" customWidth="1"/>
    <col min="1789" max="1789" width="38.5703125" style="11" customWidth="1"/>
    <col min="1790" max="1790" width="17.85546875" style="11" customWidth="1"/>
    <col min="1791" max="1791" width="7.5703125" style="11" customWidth="1"/>
    <col min="1792" max="1792" width="16" style="11" customWidth="1"/>
    <col min="1793" max="1794" width="18.7109375" style="11" customWidth="1"/>
    <col min="1795" max="1795" width="14" style="11" customWidth="1"/>
    <col min="1796" max="1796" width="13.5703125" style="11" bestFit="1" customWidth="1"/>
    <col min="1797" max="1797" width="14.7109375" style="11" customWidth="1"/>
    <col min="1798" max="1798" width="11" style="11" bestFit="1" customWidth="1"/>
    <col min="1799" max="2043" width="9.140625" style="11"/>
    <col min="2044" max="2044" width="6.42578125" style="11" customWidth="1"/>
    <col min="2045" max="2045" width="38.5703125" style="11" customWidth="1"/>
    <col min="2046" max="2046" width="17.85546875" style="11" customWidth="1"/>
    <col min="2047" max="2047" width="7.5703125" style="11" customWidth="1"/>
    <col min="2048" max="2048" width="16" style="11" customWidth="1"/>
    <col min="2049" max="2050" width="18.7109375" style="11" customWidth="1"/>
    <col min="2051" max="2051" width="14" style="11" customWidth="1"/>
    <col min="2052" max="2052" width="13.5703125" style="11" bestFit="1" customWidth="1"/>
    <col min="2053" max="2053" width="14.7109375" style="11" customWidth="1"/>
    <col min="2054" max="2054" width="11" style="11" bestFit="1" customWidth="1"/>
    <col min="2055" max="2299" width="9.140625" style="11"/>
    <col min="2300" max="2300" width="6.42578125" style="11" customWidth="1"/>
    <col min="2301" max="2301" width="38.5703125" style="11" customWidth="1"/>
    <col min="2302" max="2302" width="17.85546875" style="11" customWidth="1"/>
    <col min="2303" max="2303" width="7.5703125" style="11" customWidth="1"/>
    <col min="2304" max="2304" width="16" style="11" customWidth="1"/>
    <col min="2305" max="2306" width="18.7109375" style="11" customWidth="1"/>
    <col min="2307" max="2307" width="14" style="11" customWidth="1"/>
    <col min="2308" max="2308" width="13.5703125" style="11" bestFit="1" customWidth="1"/>
    <col min="2309" max="2309" width="14.7109375" style="11" customWidth="1"/>
    <col min="2310" max="2310" width="11" style="11" bestFit="1" customWidth="1"/>
    <col min="2311" max="2555" width="9.140625" style="11"/>
    <col min="2556" max="2556" width="6.42578125" style="11" customWidth="1"/>
    <col min="2557" max="2557" width="38.5703125" style="11" customWidth="1"/>
    <col min="2558" max="2558" width="17.85546875" style="11" customWidth="1"/>
    <col min="2559" max="2559" width="7.5703125" style="11" customWidth="1"/>
    <col min="2560" max="2560" width="16" style="11" customWidth="1"/>
    <col min="2561" max="2562" width="18.7109375" style="11" customWidth="1"/>
    <col min="2563" max="2563" width="14" style="11" customWidth="1"/>
    <col min="2564" max="2564" width="13.5703125" style="11" bestFit="1" customWidth="1"/>
    <col min="2565" max="2565" width="14.7109375" style="11" customWidth="1"/>
    <col min="2566" max="2566" width="11" style="11" bestFit="1" customWidth="1"/>
    <col min="2567" max="2811" width="9.140625" style="11"/>
    <col min="2812" max="2812" width="6.42578125" style="11" customWidth="1"/>
    <col min="2813" max="2813" width="38.5703125" style="11" customWidth="1"/>
    <col min="2814" max="2814" width="17.85546875" style="11" customWidth="1"/>
    <col min="2815" max="2815" width="7.5703125" style="11" customWidth="1"/>
    <col min="2816" max="2816" width="16" style="11" customWidth="1"/>
    <col min="2817" max="2818" width="18.7109375" style="11" customWidth="1"/>
    <col min="2819" max="2819" width="14" style="11" customWidth="1"/>
    <col min="2820" max="2820" width="13.5703125" style="11" bestFit="1" customWidth="1"/>
    <col min="2821" max="2821" width="14.7109375" style="11" customWidth="1"/>
    <col min="2822" max="2822" width="11" style="11" bestFit="1" customWidth="1"/>
    <col min="2823" max="3067" width="9.140625" style="11"/>
    <col min="3068" max="3068" width="6.42578125" style="11" customWidth="1"/>
    <col min="3069" max="3069" width="38.5703125" style="11" customWidth="1"/>
    <col min="3070" max="3070" width="17.85546875" style="11" customWidth="1"/>
    <col min="3071" max="3071" width="7.5703125" style="11" customWidth="1"/>
    <col min="3072" max="3072" width="16" style="11" customWidth="1"/>
    <col min="3073" max="3074" width="18.7109375" style="11" customWidth="1"/>
    <col min="3075" max="3075" width="14" style="11" customWidth="1"/>
    <col min="3076" max="3076" width="13.5703125" style="11" bestFit="1" customWidth="1"/>
    <col min="3077" max="3077" width="14.7109375" style="11" customWidth="1"/>
    <col min="3078" max="3078" width="11" style="11" bestFit="1" customWidth="1"/>
    <col min="3079" max="3323" width="9.140625" style="11"/>
    <col min="3324" max="3324" width="6.42578125" style="11" customWidth="1"/>
    <col min="3325" max="3325" width="38.5703125" style="11" customWidth="1"/>
    <col min="3326" max="3326" width="17.85546875" style="11" customWidth="1"/>
    <col min="3327" max="3327" width="7.5703125" style="11" customWidth="1"/>
    <col min="3328" max="3328" width="16" style="11" customWidth="1"/>
    <col min="3329" max="3330" width="18.7109375" style="11" customWidth="1"/>
    <col min="3331" max="3331" width="14" style="11" customWidth="1"/>
    <col min="3332" max="3332" width="13.5703125" style="11" bestFit="1" customWidth="1"/>
    <col min="3333" max="3333" width="14.7109375" style="11" customWidth="1"/>
    <col min="3334" max="3334" width="11" style="11" bestFit="1" customWidth="1"/>
    <col min="3335" max="3579" width="9.140625" style="11"/>
    <col min="3580" max="3580" width="6.42578125" style="11" customWidth="1"/>
    <col min="3581" max="3581" width="38.5703125" style="11" customWidth="1"/>
    <col min="3582" max="3582" width="17.85546875" style="11" customWidth="1"/>
    <col min="3583" max="3583" width="7.5703125" style="11" customWidth="1"/>
    <col min="3584" max="3584" width="16" style="11" customWidth="1"/>
    <col min="3585" max="3586" width="18.7109375" style="11" customWidth="1"/>
    <col min="3587" max="3587" width="14" style="11" customWidth="1"/>
    <col min="3588" max="3588" width="13.5703125" style="11" bestFit="1" customWidth="1"/>
    <col min="3589" max="3589" width="14.7109375" style="11" customWidth="1"/>
    <col min="3590" max="3590" width="11" style="11" bestFit="1" customWidth="1"/>
    <col min="3591" max="3835" width="9.140625" style="11"/>
    <col min="3836" max="3836" width="6.42578125" style="11" customWidth="1"/>
    <col min="3837" max="3837" width="38.5703125" style="11" customWidth="1"/>
    <col min="3838" max="3838" width="17.85546875" style="11" customWidth="1"/>
    <col min="3839" max="3839" width="7.5703125" style="11" customWidth="1"/>
    <col min="3840" max="3840" width="16" style="11" customWidth="1"/>
    <col min="3841" max="3842" width="18.7109375" style="11" customWidth="1"/>
    <col min="3843" max="3843" width="14" style="11" customWidth="1"/>
    <col min="3844" max="3844" width="13.5703125" style="11" bestFit="1" customWidth="1"/>
    <col min="3845" max="3845" width="14.7109375" style="11" customWidth="1"/>
    <col min="3846" max="3846" width="11" style="11" bestFit="1" customWidth="1"/>
    <col min="3847" max="4091" width="9.140625" style="11"/>
    <col min="4092" max="4092" width="6.42578125" style="11" customWidth="1"/>
    <col min="4093" max="4093" width="38.5703125" style="11" customWidth="1"/>
    <col min="4094" max="4094" width="17.85546875" style="11" customWidth="1"/>
    <col min="4095" max="4095" width="7.5703125" style="11" customWidth="1"/>
    <col min="4096" max="4096" width="16" style="11" customWidth="1"/>
    <col min="4097" max="4098" width="18.7109375" style="11" customWidth="1"/>
    <col min="4099" max="4099" width="14" style="11" customWidth="1"/>
    <col min="4100" max="4100" width="13.5703125" style="11" bestFit="1" customWidth="1"/>
    <col min="4101" max="4101" width="14.7109375" style="11" customWidth="1"/>
    <col min="4102" max="4102" width="11" style="11" bestFit="1" customWidth="1"/>
    <col min="4103" max="4347" width="9.140625" style="11"/>
    <col min="4348" max="4348" width="6.42578125" style="11" customWidth="1"/>
    <col min="4349" max="4349" width="38.5703125" style="11" customWidth="1"/>
    <col min="4350" max="4350" width="17.85546875" style="11" customWidth="1"/>
    <col min="4351" max="4351" width="7.5703125" style="11" customWidth="1"/>
    <col min="4352" max="4352" width="16" style="11" customWidth="1"/>
    <col min="4353" max="4354" width="18.7109375" style="11" customWidth="1"/>
    <col min="4355" max="4355" width="14" style="11" customWidth="1"/>
    <col min="4356" max="4356" width="13.5703125" style="11" bestFit="1" customWidth="1"/>
    <col min="4357" max="4357" width="14.7109375" style="11" customWidth="1"/>
    <col min="4358" max="4358" width="11" style="11" bestFit="1" customWidth="1"/>
    <col min="4359" max="4603" width="9.140625" style="11"/>
    <col min="4604" max="4604" width="6.42578125" style="11" customWidth="1"/>
    <col min="4605" max="4605" width="38.5703125" style="11" customWidth="1"/>
    <col min="4606" max="4606" width="17.85546875" style="11" customWidth="1"/>
    <col min="4607" max="4607" width="7.5703125" style="11" customWidth="1"/>
    <col min="4608" max="4608" width="16" style="11" customWidth="1"/>
    <col min="4609" max="4610" width="18.7109375" style="11" customWidth="1"/>
    <col min="4611" max="4611" width="14" style="11" customWidth="1"/>
    <col min="4612" max="4612" width="13.5703125" style="11" bestFit="1" customWidth="1"/>
    <col min="4613" max="4613" width="14.7109375" style="11" customWidth="1"/>
    <col min="4614" max="4614" width="11" style="11" bestFit="1" customWidth="1"/>
    <col min="4615" max="4859" width="9.140625" style="11"/>
    <col min="4860" max="4860" width="6.42578125" style="11" customWidth="1"/>
    <col min="4861" max="4861" width="38.5703125" style="11" customWidth="1"/>
    <col min="4862" max="4862" width="17.85546875" style="11" customWidth="1"/>
    <col min="4863" max="4863" width="7.5703125" style="11" customWidth="1"/>
    <col min="4864" max="4864" width="16" style="11" customWidth="1"/>
    <col min="4865" max="4866" width="18.7109375" style="11" customWidth="1"/>
    <col min="4867" max="4867" width="14" style="11" customWidth="1"/>
    <col min="4868" max="4868" width="13.5703125" style="11" bestFit="1" customWidth="1"/>
    <col min="4869" max="4869" width="14.7109375" style="11" customWidth="1"/>
    <col min="4870" max="4870" width="11" style="11" bestFit="1" customWidth="1"/>
    <col min="4871" max="5115" width="9.140625" style="11"/>
    <col min="5116" max="5116" width="6.42578125" style="11" customWidth="1"/>
    <col min="5117" max="5117" width="38.5703125" style="11" customWidth="1"/>
    <col min="5118" max="5118" width="17.85546875" style="11" customWidth="1"/>
    <col min="5119" max="5119" width="7.5703125" style="11" customWidth="1"/>
    <col min="5120" max="5120" width="16" style="11" customWidth="1"/>
    <col min="5121" max="5122" width="18.7109375" style="11" customWidth="1"/>
    <col min="5123" max="5123" width="14" style="11" customWidth="1"/>
    <col min="5124" max="5124" width="13.5703125" style="11" bestFit="1" customWidth="1"/>
    <col min="5125" max="5125" width="14.7109375" style="11" customWidth="1"/>
    <col min="5126" max="5126" width="11" style="11" bestFit="1" customWidth="1"/>
    <col min="5127" max="5371" width="9.140625" style="11"/>
    <col min="5372" max="5372" width="6.42578125" style="11" customWidth="1"/>
    <col min="5373" max="5373" width="38.5703125" style="11" customWidth="1"/>
    <col min="5374" max="5374" width="17.85546875" style="11" customWidth="1"/>
    <col min="5375" max="5375" width="7.5703125" style="11" customWidth="1"/>
    <col min="5376" max="5376" width="16" style="11" customWidth="1"/>
    <col min="5377" max="5378" width="18.7109375" style="11" customWidth="1"/>
    <col min="5379" max="5379" width="14" style="11" customWidth="1"/>
    <col min="5380" max="5380" width="13.5703125" style="11" bestFit="1" customWidth="1"/>
    <col min="5381" max="5381" width="14.7109375" style="11" customWidth="1"/>
    <col min="5382" max="5382" width="11" style="11" bestFit="1" customWidth="1"/>
    <col min="5383" max="5627" width="9.140625" style="11"/>
    <col min="5628" max="5628" width="6.42578125" style="11" customWidth="1"/>
    <col min="5629" max="5629" width="38.5703125" style="11" customWidth="1"/>
    <col min="5630" max="5630" width="17.85546875" style="11" customWidth="1"/>
    <col min="5631" max="5631" width="7.5703125" style="11" customWidth="1"/>
    <col min="5632" max="5632" width="16" style="11" customWidth="1"/>
    <col min="5633" max="5634" width="18.7109375" style="11" customWidth="1"/>
    <col min="5635" max="5635" width="14" style="11" customWidth="1"/>
    <col min="5636" max="5636" width="13.5703125" style="11" bestFit="1" customWidth="1"/>
    <col min="5637" max="5637" width="14.7109375" style="11" customWidth="1"/>
    <col min="5638" max="5638" width="11" style="11" bestFit="1" customWidth="1"/>
    <col min="5639" max="5883" width="9.140625" style="11"/>
    <col min="5884" max="5884" width="6.42578125" style="11" customWidth="1"/>
    <col min="5885" max="5885" width="38.5703125" style="11" customWidth="1"/>
    <col min="5886" max="5886" width="17.85546875" style="11" customWidth="1"/>
    <col min="5887" max="5887" width="7.5703125" style="11" customWidth="1"/>
    <col min="5888" max="5888" width="16" style="11" customWidth="1"/>
    <col min="5889" max="5890" width="18.7109375" style="11" customWidth="1"/>
    <col min="5891" max="5891" width="14" style="11" customWidth="1"/>
    <col min="5892" max="5892" width="13.5703125" style="11" bestFit="1" customWidth="1"/>
    <col min="5893" max="5893" width="14.7109375" style="11" customWidth="1"/>
    <col min="5894" max="5894" width="11" style="11" bestFit="1" customWidth="1"/>
    <col min="5895" max="6139" width="9.140625" style="11"/>
    <col min="6140" max="6140" width="6.42578125" style="11" customWidth="1"/>
    <col min="6141" max="6141" width="38.5703125" style="11" customWidth="1"/>
    <col min="6142" max="6142" width="17.85546875" style="11" customWidth="1"/>
    <col min="6143" max="6143" width="7.5703125" style="11" customWidth="1"/>
    <col min="6144" max="6144" width="16" style="11" customWidth="1"/>
    <col min="6145" max="6146" width="18.7109375" style="11" customWidth="1"/>
    <col min="6147" max="6147" width="14" style="11" customWidth="1"/>
    <col min="6148" max="6148" width="13.5703125" style="11" bestFit="1" customWidth="1"/>
    <col min="6149" max="6149" width="14.7109375" style="11" customWidth="1"/>
    <col min="6150" max="6150" width="11" style="11" bestFit="1" customWidth="1"/>
    <col min="6151" max="6395" width="9.140625" style="11"/>
    <col min="6396" max="6396" width="6.42578125" style="11" customWidth="1"/>
    <col min="6397" max="6397" width="38.5703125" style="11" customWidth="1"/>
    <col min="6398" max="6398" width="17.85546875" style="11" customWidth="1"/>
    <col min="6399" max="6399" width="7.5703125" style="11" customWidth="1"/>
    <col min="6400" max="6400" width="16" style="11" customWidth="1"/>
    <col min="6401" max="6402" width="18.7109375" style="11" customWidth="1"/>
    <col min="6403" max="6403" width="14" style="11" customWidth="1"/>
    <col min="6404" max="6404" width="13.5703125" style="11" bestFit="1" customWidth="1"/>
    <col min="6405" max="6405" width="14.7109375" style="11" customWidth="1"/>
    <col min="6406" max="6406" width="11" style="11" bestFit="1" customWidth="1"/>
    <col min="6407" max="6651" width="9.140625" style="11"/>
    <col min="6652" max="6652" width="6.42578125" style="11" customWidth="1"/>
    <col min="6653" max="6653" width="38.5703125" style="11" customWidth="1"/>
    <col min="6654" max="6654" width="17.85546875" style="11" customWidth="1"/>
    <col min="6655" max="6655" width="7.5703125" style="11" customWidth="1"/>
    <col min="6656" max="6656" width="16" style="11" customWidth="1"/>
    <col min="6657" max="6658" width="18.7109375" style="11" customWidth="1"/>
    <col min="6659" max="6659" width="14" style="11" customWidth="1"/>
    <col min="6660" max="6660" width="13.5703125" style="11" bestFit="1" customWidth="1"/>
    <col min="6661" max="6661" width="14.7109375" style="11" customWidth="1"/>
    <col min="6662" max="6662" width="11" style="11" bestFit="1" customWidth="1"/>
    <col min="6663" max="6907" width="9.140625" style="11"/>
    <col min="6908" max="6908" width="6.42578125" style="11" customWidth="1"/>
    <col min="6909" max="6909" width="38.5703125" style="11" customWidth="1"/>
    <col min="6910" max="6910" width="17.85546875" style="11" customWidth="1"/>
    <col min="6911" max="6911" width="7.5703125" style="11" customWidth="1"/>
    <col min="6912" max="6912" width="16" style="11" customWidth="1"/>
    <col min="6913" max="6914" width="18.7109375" style="11" customWidth="1"/>
    <col min="6915" max="6915" width="14" style="11" customWidth="1"/>
    <col min="6916" max="6916" width="13.5703125" style="11" bestFit="1" customWidth="1"/>
    <col min="6917" max="6917" width="14.7109375" style="11" customWidth="1"/>
    <col min="6918" max="6918" width="11" style="11" bestFit="1" customWidth="1"/>
    <col min="6919" max="7163" width="9.140625" style="11"/>
    <col min="7164" max="7164" width="6.42578125" style="11" customWidth="1"/>
    <col min="7165" max="7165" width="38.5703125" style="11" customWidth="1"/>
    <col min="7166" max="7166" width="17.85546875" style="11" customWidth="1"/>
    <col min="7167" max="7167" width="7.5703125" style="11" customWidth="1"/>
    <col min="7168" max="7168" width="16" style="11" customWidth="1"/>
    <col min="7169" max="7170" width="18.7109375" style="11" customWidth="1"/>
    <col min="7171" max="7171" width="14" style="11" customWidth="1"/>
    <col min="7172" max="7172" width="13.5703125" style="11" bestFit="1" customWidth="1"/>
    <col min="7173" max="7173" width="14.7109375" style="11" customWidth="1"/>
    <col min="7174" max="7174" width="11" style="11" bestFit="1" customWidth="1"/>
    <col min="7175" max="7419" width="9.140625" style="11"/>
    <col min="7420" max="7420" width="6.42578125" style="11" customWidth="1"/>
    <col min="7421" max="7421" width="38.5703125" style="11" customWidth="1"/>
    <col min="7422" max="7422" width="17.85546875" style="11" customWidth="1"/>
    <col min="7423" max="7423" width="7.5703125" style="11" customWidth="1"/>
    <col min="7424" max="7424" width="16" style="11" customWidth="1"/>
    <col min="7425" max="7426" width="18.7109375" style="11" customWidth="1"/>
    <col min="7427" max="7427" width="14" style="11" customWidth="1"/>
    <col min="7428" max="7428" width="13.5703125" style="11" bestFit="1" customWidth="1"/>
    <col min="7429" max="7429" width="14.7109375" style="11" customWidth="1"/>
    <col min="7430" max="7430" width="11" style="11" bestFit="1" customWidth="1"/>
    <col min="7431" max="7675" width="9.140625" style="11"/>
    <col min="7676" max="7676" width="6.42578125" style="11" customWidth="1"/>
    <col min="7677" max="7677" width="38.5703125" style="11" customWidth="1"/>
    <col min="7678" max="7678" width="17.85546875" style="11" customWidth="1"/>
    <col min="7679" max="7679" width="7.5703125" style="11" customWidth="1"/>
    <col min="7680" max="7680" width="16" style="11" customWidth="1"/>
    <col min="7681" max="7682" width="18.7109375" style="11" customWidth="1"/>
    <col min="7683" max="7683" width="14" style="11" customWidth="1"/>
    <col min="7684" max="7684" width="13.5703125" style="11" bestFit="1" customWidth="1"/>
    <col min="7685" max="7685" width="14.7109375" style="11" customWidth="1"/>
    <col min="7686" max="7686" width="11" style="11" bestFit="1" customWidth="1"/>
    <col min="7687" max="7931" width="9.140625" style="11"/>
    <col min="7932" max="7932" width="6.42578125" style="11" customWidth="1"/>
    <col min="7933" max="7933" width="38.5703125" style="11" customWidth="1"/>
    <col min="7934" max="7934" width="17.85546875" style="11" customWidth="1"/>
    <col min="7935" max="7935" width="7.5703125" style="11" customWidth="1"/>
    <col min="7936" max="7936" width="16" style="11" customWidth="1"/>
    <col min="7937" max="7938" width="18.7109375" style="11" customWidth="1"/>
    <col min="7939" max="7939" width="14" style="11" customWidth="1"/>
    <col min="7940" max="7940" width="13.5703125" style="11" bestFit="1" customWidth="1"/>
    <col min="7941" max="7941" width="14.7109375" style="11" customWidth="1"/>
    <col min="7942" max="7942" width="11" style="11" bestFit="1" customWidth="1"/>
    <col min="7943" max="8187" width="9.140625" style="11"/>
    <col min="8188" max="8188" width="6.42578125" style="11" customWidth="1"/>
    <col min="8189" max="8189" width="38.5703125" style="11" customWidth="1"/>
    <col min="8190" max="8190" width="17.85546875" style="11" customWidth="1"/>
    <col min="8191" max="8191" width="7.5703125" style="11" customWidth="1"/>
    <col min="8192" max="8192" width="16" style="11" customWidth="1"/>
    <col min="8193" max="8194" width="18.7109375" style="11" customWidth="1"/>
    <col min="8195" max="8195" width="14" style="11" customWidth="1"/>
    <col min="8196" max="8196" width="13.5703125" style="11" bestFit="1" customWidth="1"/>
    <col min="8197" max="8197" width="14.7109375" style="11" customWidth="1"/>
    <col min="8198" max="8198" width="11" style="11" bestFit="1" customWidth="1"/>
    <col min="8199" max="8443" width="9.140625" style="11"/>
    <col min="8444" max="8444" width="6.42578125" style="11" customWidth="1"/>
    <col min="8445" max="8445" width="38.5703125" style="11" customWidth="1"/>
    <col min="8446" max="8446" width="17.85546875" style="11" customWidth="1"/>
    <col min="8447" max="8447" width="7.5703125" style="11" customWidth="1"/>
    <col min="8448" max="8448" width="16" style="11" customWidth="1"/>
    <col min="8449" max="8450" width="18.7109375" style="11" customWidth="1"/>
    <col min="8451" max="8451" width="14" style="11" customWidth="1"/>
    <col min="8452" max="8452" width="13.5703125" style="11" bestFit="1" customWidth="1"/>
    <col min="8453" max="8453" width="14.7109375" style="11" customWidth="1"/>
    <col min="8454" max="8454" width="11" style="11" bestFit="1" customWidth="1"/>
    <col min="8455" max="8699" width="9.140625" style="11"/>
    <col min="8700" max="8700" width="6.42578125" style="11" customWidth="1"/>
    <col min="8701" max="8701" width="38.5703125" style="11" customWidth="1"/>
    <col min="8702" max="8702" width="17.85546875" style="11" customWidth="1"/>
    <col min="8703" max="8703" width="7.5703125" style="11" customWidth="1"/>
    <col min="8704" max="8704" width="16" style="11" customWidth="1"/>
    <col min="8705" max="8706" width="18.7109375" style="11" customWidth="1"/>
    <col min="8707" max="8707" width="14" style="11" customWidth="1"/>
    <col min="8708" max="8708" width="13.5703125" style="11" bestFit="1" customWidth="1"/>
    <col min="8709" max="8709" width="14.7109375" style="11" customWidth="1"/>
    <col min="8710" max="8710" width="11" style="11" bestFit="1" customWidth="1"/>
    <col min="8711" max="8955" width="9.140625" style="11"/>
    <col min="8956" max="8956" width="6.42578125" style="11" customWidth="1"/>
    <col min="8957" max="8957" width="38.5703125" style="11" customWidth="1"/>
    <col min="8958" max="8958" width="17.85546875" style="11" customWidth="1"/>
    <col min="8959" max="8959" width="7.5703125" style="11" customWidth="1"/>
    <col min="8960" max="8960" width="16" style="11" customWidth="1"/>
    <col min="8961" max="8962" width="18.7109375" style="11" customWidth="1"/>
    <col min="8963" max="8963" width="14" style="11" customWidth="1"/>
    <col min="8964" max="8964" width="13.5703125" style="11" bestFit="1" customWidth="1"/>
    <col min="8965" max="8965" width="14.7109375" style="11" customWidth="1"/>
    <col min="8966" max="8966" width="11" style="11" bestFit="1" customWidth="1"/>
    <col min="8967" max="9211" width="9.140625" style="11"/>
    <col min="9212" max="9212" width="6.42578125" style="11" customWidth="1"/>
    <col min="9213" max="9213" width="38.5703125" style="11" customWidth="1"/>
    <col min="9214" max="9214" width="17.85546875" style="11" customWidth="1"/>
    <col min="9215" max="9215" width="7.5703125" style="11" customWidth="1"/>
    <col min="9216" max="9216" width="16" style="11" customWidth="1"/>
    <col min="9217" max="9218" width="18.7109375" style="11" customWidth="1"/>
    <col min="9219" max="9219" width="14" style="11" customWidth="1"/>
    <col min="9220" max="9220" width="13.5703125" style="11" bestFit="1" customWidth="1"/>
    <col min="9221" max="9221" width="14.7109375" style="11" customWidth="1"/>
    <col min="9222" max="9222" width="11" style="11" bestFit="1" customWidth="1"/>
    <col min="9223" max="9467" width="9.140625" style="11"/>
    <col min="9468" max="9468" width="6.42578125" style="11" customWidth="1"/>
    <col min="9469" max="9469" width="38.5703125" style="11" customWidth="1"/>
    <col min="9470" max="9470" width="17.85546875" style="11" customWidth="1"/>
    <col min="9471" max="9471" width="7.5703125" style="11" customWidth="1"/>
    <col min="9472" max="9472" width="16" style="11" customWidth="1"/>
    <col min="9473" max="9474" width="18.7109375" style="11" customWidth="1"/>
    <col min="9475" max="9475" width="14" style="11" customWidth="1"/>
    <col min="9476" max="9476" width="13.5703125" style="11" bestFit="1" customWidth="1"/>
    <col min="9477" max="9477" width="14.7109375" style="11" customWidth="1"/>
    <col min="9478" max="9478" width="11" style="11" bestFit="1" customWidth="1"/>
    <col min="9479" max="9723" width="9.140625" style="11"/>
    <col min="9724" max="9724" width="6.42578125" style="11" customWidth="1"/>
    <col min="9725" max="9725" width="38.5703125" style="11" customWidth="1"/>
    <col min="9726" max="9726" width="17.85546875" style="11" customWidth="1"/>
    <col min="9727" max="9727" width="7.5703125" style="11" customWidth="1"/>
    <col min="9728" max="9728" width="16" style="11" customWidth="1"/>
    <col min="9729" max="9730" width="18.7109375" style="11" customWidth="1"/>
    <col min="9731" max="9731" width="14" style="11" customWidth="1"/>
    <col min="9732" max="9732" width="13.5703125" style="11" bestFit="1" customWidth="1"/>
    <col min="9733" max="9733" width="14.7109375" style="11" customWidth="1"/>
    <col min="9734" max="9734" width="11" style="11" bestFit="1" customWidth="1"/>
    <col min="9735" max="9979" width="9.140625" style="11"/>
    <col min="9980" max="9980" width="6.42578125" style="11" customWidth="1"/>
    <col min="9981" max="9981" width="38.5703125" style="11" customWidth="1"/>
    <col min="9982" max="9982" width="17.85546875" style="11" customWidth="1"/>
    <col min="9983" max="9983" width="7.5703125" style="11" customWidth="1"/>
    <col min="9984" max="9984" width="16" style="11" customWidth="1"/>
    <col min="9985" max="9986" width="18.7109375" style="11" customWidth="1"/>
    <col min="9987" max="9987" width="14" style="11" customWidth="1"/>
    <col min="9988" max="9988" width="13.5703125" style="11" bestFit="1" customWidth="1"/>
    <col min="9989" max="9989" width="14.7109375" style="11" customWidth="1"/>
    <col min="9990" max="9990" width="11" style="11" bestFit="1" customWidth="1"/>
    <col min="9991" max="10235" width="9.140625" style="11"/>
    <col min="10236" max="10236" width="6.42578125" style="11" customWidth="1"/>
    <col min="10237" max="10237" width="38.5703125" style="11" customWidth="1"/>
    <col min="10238" max="10238" width="17.85546875" style="11" customWidth="1"/>
    <col min="10239" max="10239" width="7.5703125" style="11" customWidth="1"/>
    <col min="10240" max="10240" width="16" style="11" customWidth="1"/>
    <col min="10241" max="10242" width="18.7109375" style="11" customWidth="1"/>
    <col min="10243" max="10243" width="14" style="11" customWidth="1"/>
    <col min="10244" max="10244" width="13.5703125" style="11" bestFit="1" customWidth="1"/>
    <col min="10245" max="10245" width="14.7109375" style="11" customWidth="1"/>
    <col min="10246" max="10246" width="11" style="11" bestFit="1" customWidth="1"/>
    <col min="10247" max="10491" width="9.140625" style="11"/>
    <col min="10492" max="10492" width="6.42578125" style="11" customWidth="1"/>
    <col min="10493" max="10493" width="38.5703125" style="11" customWidth="1"/>
    <col min="10494" max="10494" width="17.85546875" style="11" customWidth="1"/>
    <col min="10495" max="10495" width="7.5703125" style="11" customWidth="1"/>
    <col min="10496" max="10496" width="16" style="11" customWidth="1"/>
    <col min="10497" max="10498" width="18.7109375" style="11" customWidth="1"/>
    <col min="10499" max="10499" width="14" style="11" customWidth="1"/>
    <col min="10500" max="10500" width="13.5703125" style="11" bestFit="1" customWidth="1"/>
    <col min="10501" max="10501" width="14.7109375" style="11" customWidth="1"/>
    <col min="10502" max="10502" width="11" style="11" bestFit="1" customWidth="1"/>
    <col min="10503" max="10747" width="9.140625" style="11"/>
    <col min="10748" max="10748" width="6.42578125" style="11" customWidth="1"/>
    <col min="10749" max="10749" width="38.5703125" style="11" customWidth="1"/>
    <col min="10750" max="10750" width="17.85546875" style="11" customWidth="1"/>
    <col min="10751" max="10751" width="7.5703125" style="11" customWidth="1"/>
    <col min="10752" max="10752" width="16" style="11" customWidth="1"/>
    <col min="10753" max="10754" width="18.7109375" style="11" customWidth="1"/>
    <col min="10755" max="10755" width="14" style="11" customWidth="1"/>
    <col min="10756" max="10756" width="13.5703125" style="11" bestFit="1" customWidth="1"/>
    <col min="10757" max="10757" width="14.7109375" style="11" customWidth="1"/>
    <col min="10758" max="10758" width="11" style="11" bestFit="1" customWidth="1"/>
    <col min="10759" max="11003" width="9.140625" style="11"/>
    <col min="11004" max="11004" width="6.42578125" style="11" customWidth="1"/>
    <col min="11005" max="11005" width="38.5703125" style="11" customWidth="1"/>
    <col min="11006" max="11006" width="17.85546875" style="11" customWidth="1"/>
    <col min="11007" max="11007" width="7.5703125" style="11" customWidth="1"/>
    <col min="11008" max="11008" width="16" style="11" customWidth="1"/>
    <col min="11009" max="11010" width="18.7109375" style="11" customWidth="1"/>
    <col min="11011" max="11011" width="14" style="11" customWidth="1"/>
    <col min="11012" max="11012" width="13.5703125" style="11" bestFit="1" customWidth="1"/>
    <col min="11013" max="11013" width="14.7109375" style="11" customWidth="1"/>
    <col min="11014" max="11014" width="11" style="11" bestFit="1" customWidth="1"/>
    <col min="11015" max="11259" width="9.140625" style="11"/>
    <col min="11260" max="11260" width="6.42578125" style="11" customWidth="1"/>
    <col min="11261" max="11261" width="38.5703125" style="11" customWidth="1"/>
    <col min="11262" max="11262" width="17.85546875" style="11" customWidth="1"/>
    <col min="11263" max="11263" width="7.5703125" style="11" customWidth="1"/>
    <col min="11264" max="11264" width="16" style="11" customWidth="1"/>
    <col min="11265" max="11266" width="18.7109375" style="11" customWidth="1"/>
    <col min="11267" max="11267" width="14" style="11" customWidth="1"/>
    <col min="11268" max="11268" width="13.5703125" style="11" bestFit="1" customWidth="1"/>
    <col min="11269" max="11269" width="14.7109375" style="11" customWidth="1"/>
    <col min="11270" max="11270" width="11" style="11" bestFit="1" customWidth="1"/>
    <col min="11271" max="11515" width="9.140625" style="11"/>
    <col min="11516" max="11516" width="6.42578125" style="11" customWidth="1"/>
    <col min="11517" max="11517" width="38.5703125" style="11" customWidth="1"/>
    <col min="11518" max="11518" width="17.85546875" style="11" customWidth="1"/>
    <col min="11519" max="11519" width="7.5703125" style="11" customWidth="1"/>
    <col min="11520" max="11520" width="16" style="11" customWidth="1"/>
    <col min="11521" max="11522" width="18.7109375" style="11" customWidth="1"/>
    <col min="11523" max="11523" width="14" style="11" customWidth="1"/>
    <col min="11524" max="11524" width="13.5703125" style="11" bestFit="1" customWidth="1"/>
    <col min="11525" max="11525" width="14.7109375" style="11" customWidth="1"/>
    <col min="11526" max="11526" width="11" style="11" bestFit="1" customWidth="1"/>
    <col min="11527" max="11771" width="9.140625" style="11"/>
    <col min="11772" max="11772" width="6.42578125" style="11" customWidth="1"/>
    <col min="11773" max="11773" width="38.5703125" style="11" customWidth="1"/>
    <col min="11774" max="11774" width="17.85546875" style="11" customWidth="1"/>
    <col min="11775" max="11775" width="7.5703125" style="11" customWidth="1"/>
    <col min="11776" max="11776" width="16" style="11" customWidth="1"/>
    <col min="11777" max="11778" width="18.7109375" style="11" customWidth="1"/>
    <col min="11779" max="11779" width="14" style="11" customWidth="1"/>
    <col min="11780" max="11780" width="13.5703125" style="11" bestFit="1" customWidth="1"/>
    <col min="11781" max="11781" width="14.7109375" style="11" customWidth="1"/>
    <col min="11782" max="11782" width="11" style="11" bestFit="1" customWidth="1"/>
    <col min="11783" max="12027" width="9.140625" style="11"/>
    <col min="12028" max="12028" width="6.42578125" style="11" customWidth="1"/>
    <col min="12029" max="12029" width="38.5703125" style="11" customWidth="1"/>
    <col min="12030" max="12030" width="17.85546875" style="11" customWidth="1"/>
    <col min="12031" max="12031" width="7.5703125" style="11" customWidth="1"/>
    <col min="12032" max="12032" width="16" style="11" customWidth="1"/>
    <col min="12033" max="12034" width="18.7109375" style="11" customWidth="1"/>
    <col min="12035" max="12035" width="14" style="11" customWidth="1"/>
    <col min="12036" max="12036" width="13.5703125" style="11" bestFit="1" customWidth="1"/>
    <col min="12037" max="12037" width="14.7109375" style="11" customWidth="1"/>
    <col min="12038" max="12038" width="11" style="11" bestFit="1" customWidth="1"/>
    <col min="12039" max="12283" width="9.140625" style="11"/>
    <col min="12284" max="12284" width="6.42578125" style="11" customWidth="1"/>
    <col min="12285" max="12285" width="38.5703125" style="11" customWidth="1"/>
    <col min="12286" max="12286" width="17.85546875" style="11" customWidth="1"/>
    <col min="12287" max="12287" width="7.5703125" style="11" customWidth="1"/>
    <col min="12288" max="12288" width="16" style="11" customWidth="1"/>
    <col min="12289" max="12290" width="18.7109375" style="11" customWidth="1"/>
    <col min="12291" max="12291" width="14" style="11" customWidth="1"/>
    <col min="12292" max="12292" width="13.5703125" style="11" bestFit="1" customWidth="1"/>
    <col min="12293" max="12293" width="14.7109375" style="11" customWidth="1"/>
    <col min="12294" max="12294" width="11" style="11" bestFit="1" customWidth="1"/>
    <col min="12295" max="12539" width="9.140625" style="11"/>
    <col min="12540" max="12540" width="6.42578125" style="11" customWidth="1"/>
    <col min="12541" max="12541" width="38.5703125" style="11" customWidth="1"/>
    <col min="12542" max="12542" width="17.85546875" style="11" customWidth="1"/>
    <col min="12543" max="12543" width="7.5703125" style="11" customWidth="1"/>
    <col min="12544" max="12544" width="16" style="11" customWidth="1"/>
    <col min="12545" max="12546" width="18.7109375" style="11" customWidth="1"/>
    <col min="12547" max="12547" width="14" style="11" customWidth="1"/>
    <col min="12548" max="12548" width="13.5703125" style="11" bestFit="1" customWidth="1"/>
    <col min="12549" max="12549" width="14.7109375" style="11" customWidth="1"/>
    <col min="12550" max="12550" width="11" style="11" bestFit="1" customWidth="1"/>
    <col min="12551" max="12795" width="9.140625" style="11"/>
    <col min="12796" max="12796" width="6.42578125" style="11" customWidth="1"/>
    <col min="12797" max="12797" width="38.5703125" style="11" customWidth="1"/>
    <col min="12798" max="12798" width="17.85546875" style="11" customWidth="1"/>
    <col min="12799" max="12799" width="7.5703125" style="11" customWidth="1"/>
    <col min="12800" max="12800" width="16" style="11" customWidth="1"/>
    <col min="12801" max="12802" width="18.7109375" style="11" customWidth="1"/>
    <col min="12803" max="12803" width="14" style="11" customWidth="1"/>
    <col min="12804" max="12804" width="13.5703125" style="11" bestFit="1" customWidth="1"/>
    <col min="12805" max="12805" width="14.7109375" style="11" customWidth="1"/>
    <col min="12806" max="12806" width="11" style="11" bestFit="1" customWidth="1"/>
    <col min="12807" max="13051" width="9.140625" style="11"/>
    <col min="13052" max="13052" width="6.42578125" style="11" customWidth="1"/>
    <col min="13053" max="13053" width="38.5703125" style="11" customWidth="1"/>
    <col min="13054" max="13054" width="17.85546875" style="11" customWidth="1"/>
    <col min="13055" max="13055" width="7.5703125" style="11" customWidth="1"/>
    <col min="13056" max="13056" width="16" style="11" customWidth="1"/>
    <col min="13057" max="13058" width="18.7109375" style="11" customWidth="1"/>
    <col min="13059" max="13059" width="14" style="11" customWidth="1"/>
    <col min="13060" max="13060" width="13.5703125" style="11" bestFit="1" customWidth="1"/>
    <col min="13061" max="13061" width="14.7109375" style="11" customWidth="1"/>
    <col min="13062" max="13062" width="11" style="11" bestFit="1" customWidth="1"/>
    <col min="13063" max="13307" width="9.140625" style="11"/>
    <col min="13308" max="13308" width="6.42578125" style="11" customWidth="1"/>
    <col min="13309" max="13309" width="38.5703125" style="11" customWidth="1"/>
    <col min="13310" max="13310" width="17.85546875" style="11" customWidth="1"/>
    <col min="13311" max="13311" width="7.5703125" style="11" customWidth="1"/>
    <col min="13312" max="13312" width="16" style="11" customWidth="1"/>
    <col min="13313" max="13314" width="18.7109375" style="11" customWidth="1"/>
    <col min="13315" max="13315" width="14" style="11" customWidth="1"/>
    <col min="13316" max="13316" width="13.5703125" style="11" bestFit="1" customWidth="1"/>
    <col min="13317" max="13317" width="14.7109375" style="11" customWidth="1"/>
    <col min="13318" max="13318" width="11" style="11" bestFit="1" customWidth="1"/>
    <col min="13319" max="13563" width="9.140625" style="11"/>
    <col min="13564" max="13564" width="6.42578125" style="11" customWidth="1"/>
    <col min="13565" max="13565" width="38.5703125" style="11" customWidth="1"/>
    <col min="13566" max="13566" width="17.85546875" style="11" customWidth="1"/>
    <col min="13567" max="13567" width="7.5703125" style="11" customWidth="1"/>
    <col min="13568" max="13568" width="16" style="11" customWidth="1"/>
    <col min="13569" max="13570" width="18.7109375" style="11" customWidth="1"/>
    <col min="13571" max="13571" width="14" style="11" customWidth="1"/>
    <col min="13572" max="13572" width="13.5703125" style="11" bestFit="1" customWidth="1"/>
    <col min="13573" max="13573" width="14.7109375" style="11" customWidth="1"/>
    <col min="13574" max="13574" width="11" style="11" bestFit="1" customWidth="1"/>
    <col min="13575" max="13819" width="9.140625" style="11"/>
    <col min="13820" max="13820" width="6.42578125" style="11" customWidth="1"/>
    <col min="13821" max="13821" width="38.5703125" style="11" customWidth="1"/>
    <col min="13822" max="13822" width="17.85546875" style="11" customWidth="1"/>
    <col min="13823" max="13823" width="7.5703125" style="11" customWidth="1"/>
    <col min="13824" max="13824" width="16" style="11" customWidth="1"/>
    <col min="13825" max="13826" width="18.7109375" style="11" customWidth="1"/>
    <col min="13827" max="13827" width="14" style="11" customWidth="1"/>
    <col min="13828" max="13828" width="13.5703125" style="11" bestFit="1" customWidth="1"/>
    <col min="13829" max="13829" width="14.7109375" style="11" customWidth="1"/>
    <col min="13830" max="13830" width="11" style="11" bestFit="1" customWidth="1"/>
    <col min="13831" max="14075" width="9.140625" style="11"/>
    <col min="14076" max="14076" width="6.42578125" style="11" customWidth="1"/>
    <col min="14077" max="14077" width="38.5703125" style="11" customWidth="1"/>
    <col min="14078" max="14078" width="17.85546875" style="11" customWidth="1"/>
    <col min="14079" max="14079" width="7.5703125" style="11" customWidth="1"/>
    <col min="14080" max="14080" width="16" style="11" customWidth="1"/>
    <col min="14081" max="14082" width="18.7109375" style="11" customWidth="1"/>
    <col min="14083" max="14083" width="14" style="11" customWidth="1"/>
    <col min="14084" max="14084" width="13.5703125" style="11" bestFit="1" customWidth="1"/>
    <col min="14085" max="14085" width="14.7109375" style="11" customWidth="1"/>
    <col min="14086" max="14086" width="11" style="11" bestFit="1" customWidth="1"/>
    <col min="14087" max="14331" width="9.140625" style="11"/>
    <col min="14332" max="14332" width="6.42578125" style="11" customWidth="1"/>
    <col min="14333" max="14333" width="38.5703125" style="11" customWidth="1"/>
    <col min="14334" max="14334" width="17.85546875" style="11" customWidth="1"/>
    <col min="14335" max="14335" width="7.5703125" style="11" customWidth="1"/>
    <col min="14336" max="14336" width="16" style="11" customWidth="1"/>
    <col min="14337" max="14338" width="18.7109375" style="11" customWidth="1"/>
    <col min="14339" max="14339" width="14" style="11" customWidth="1"/>
    <col min="14340" max="14340" width="13.5703125" style="11" bestFit="1" customWidth="1"/>
    <col min="14341" max="14341" width="14.7109375" style="11" customWidth="1"/>
    <col min="14342" max="14342" width="11" style="11" bestFit="1" customWidth="1"/>
    <col min="14343" max="14587" width="9.140625" style="11"/>
    <col min="14588" max="14588" width="6.42578125" style="11" customWidth="1"/>
    <col min="14589" max="14589" width="38.5703125" style="11" customWidth="1"/>
    <col min="14590" max="14590" width="17.85546875" style="11" customWidth="1"/>
    <col min="14591" max="14591" width="7.5703125" style="11" customWidth="1"/>
    <col min="14592" max="14592" width="16" style="11" customWidth="1"/>
    <col min="14593" max="14594" width="18.7109375" style="11" customWidth="1"/>
    <col min="14595" max="14595" width="14" style="11" customWidth="1"/>
    <col min="14596" max="14596" width="13.5703125" style="11" bestFit="1" customWidth="1"/>
    <col min="14597" max="14597" width="14.7109375" style="11" customWidth="1"/>
    <col min="14598" max="14598" width="11" style="11" bestFit="1" customWidth="1"/>
    <col min="14599" max="14843" width="9.140625" style="11"/>
    <col min="14844" max="14844" width="6.42578125" style="11" customWidth="1"/>
    <col min="14845" max="14845" width="38.5703125" style="11" customWidth="1"/>
    <col min="14846" max="14846" width="17.85546875" style="11" customWidth="1"/>
    <col min="14847" max="14847" width="7.5703125" style="11" customWidth="1"/>
    <col min="14848" max="14848" width="16" style="11" customWidth="1"/>
    <col min="14849" max="14850" width="18.7109375" style="11" customWidth="1"/>
    <col min="14851" max="14851" width="14" style="11" customWidth="1"/>
    <col min="14852" max="14852" width="13.5703125" style="11" bestFit="1" customWidth="1"/>
    <col min="14853" max="14853" width="14.7109375" style="11" customWidth="1"/>
    <col min="14854" max="14854" width="11" style="11" bestFit="1" customWidth="1"/>
    <col min="14855" max="15099" width="9.140625" style="11"/>
    <col min="15100" max="15100" width="6.42578125" style="11" customWidth="1"/>
    <col min="15101" max="15101" width="38.5703125" style="11" customWidth="1"/>
    <col min="15102" max="15102" width="17.85546875" style="11" customWidth="1"/>
    <col min="15103" max="15103" width="7.5703125" style="11" customWidth="1"/>
    <col min="15104" max="15104" width="16" style="11" customWidth="1"/>
    <col min="15105" max="15106" width="18.7109375" style="11" customWidth="1"/>
    <col min="15107" max="15107" width="14" style="11" customWidth="1"/>
    <col min="15108" max="15108" width="13.5703125" style="11" bestFit="1" customWidth="1"/>
    <col min="15109" max="15109" width="14.7109375" style="11" customWidth="1"/>
    <col min="15110" max="15110" width="11" style="11" bestFit="1" customWidth="1"/>
    <col min="15111" max="15355" width="9.140625" style="11"/>
    <col min="15356" max="15356" width="6.42578125" style="11" customWidth="1"/>
    <col min="15357" max="15357" width="38.5703125" style="11" customWidth="1"/>
    <col min="15358" max="15358" width="17.85546875" style="11" customWidth="1"/>
    <col min="15359" max="15359" width="7.5703125" style="11" customWidth="1"/>
    <col min="15360" max="15360" width="16" style="11" customWidth="1"/>
    <col min="15361" max="15362" width="18.7109375" style="11" customWidth="1"/>
    <col min="15363" max="15363" width="14" style="11" customWidth="1"/>
    <col min="15364" max="15364" width="13.5703125" style="11" bestFit="1" customWidth="1"/>
    <col min="15365" max="15365" width="14.7109375" style="11" customWidth="1"/>
    <col min="15366" max="15366" width="11" style="11" bestFit="1" customWidth="1"/>
    <col min="15367" max="15611" width="9.140625" style="11"/>
    <col min="15612" max="15612" width="6.42578125" style="11" customWidth="1"/>
    <col min="15613" max="15613" width="38.5703125" style="11" customWidth="1"/>
    <col min="15614" max="15614" width="17.85546875" style="11" customWidth="1"/>
    <col min="15615" max="15615" width="7.5703125" style="11" customWidth="1"/>
    <col min="15616" max="15616" width="16" style="11" customWidth="1"/>
    <col min="15617" max="15618" width="18.7109375" style="11" customWidth="1"/>
    <col min="15619" max="15619" width="14" style="11" customWidth="1"/>
    <col min="15620" max="15620" width="13.5703125" style="11" bestFit="1" customWidth="1"/>
    <col min="15621" max="15621" width="14.7109375" style="11" customWidth="1"/>
    <col min="15622" max="15622" width="11" style="11" bestFit="1" customWidth="1"/>
    <col min="15623" max="15867" width="9.140625" style="11"/>
    <col min="15868" max="15868" width="6.42578125" style="11" customWidth="1"/>
    <col min="15869" max="15869" width="38.5703125" style="11" customWidth="1"/>
    <col min="15870" max="15870" width="17.85546875" style="11" customWidth="1"/>
    <col min="15871" max="15871" width="7.5703125" style="11" customWidth="1"/>
    <col min="15872" max="15872" width="16" style="11" customWidth="1"/>
    <col min="15873" max="15874" width="18.7109375" style="11" customWidth="1"/>
    <col min="15875" max="15875" width="14" style="11" customWidth="1"/>
    <col min="15876" max="15876" width="13.5703125" style="11" bestFit="1" customWidth="1"/>
    <col min="15877" max="15877" width="14.7109375" style="11" customWidth="1"/>
    <col min="15878" max="15878" width="11" style="11" bestFit="1" customWidth="1"/>
    <col min="15879" max="16123" width="9.140625" style="11"/>
    <col min="16124" max="16124" width="6.42578125" style="11" customWidth="1"/>
    <col min="16125" max="16125" width="38.5703125" style="11" customWidth="1"/>
    <col min="16126" max="16126" width="17.85546875" style="11" customWidth="1"/>
    <col min="16127" max="16127" width="7.5703125" style="11" customWidth="1"/>
    <col min="16128" max="16128" width="16" style="11" customWidth="1"/>
    <col min="16129" max="16130" width="18.7109375" style="11" customWidth="1"/>
    <col min="16131" max="16131" width="14" style="11" customWidth="1"/>
    <col min="16132" max="16132" width="13.5703125" style="11" bestFit="1" customWidth="1"/>
    <col min="16133" max="16133" width="14.7109375" style="11" customWidth="1"/>
    <col min="16134" max="16134" width="11" style="11" bestFit="1" customWidth="1"/>
    <col min="16135" max="16384" width="9.140625" style="11"/>
  </cols>
  <sheetData>
    <row r="1" spans="1:8" ht="17.25" customHeight="1" x14ac:dyDescent="0.25">
      <c r="A1" s="271" t="s">
        <v>160</v>
      </c>
      <c r="B1" s="271"/>
      <c r="C1" s="271"/>
      <c r="D1" s="271"/>
      <c r="E1" s="271"/>
      <c r="F1" s="271"/>
      <c r="G1" s="271"/>
    </row>
    <row r="2" spans="1:8" ht="17.25" customHeight="1" x14ac:dyDescent="0.25">
      <c r="A2" s="271" t="s">
        <v>114</v>
      </c>
      <c r="B2" s="271"/>
      <c r="C2" s="271"/>
      <c r="D2" s="271"/>
      <c r="E2" s="271"/>
      <c r="F2" s="271"/>
      <c r="G2" s="271"/>
    </row>
    <row r="3" spans="1:8" ht="17.25" customHeight="1" x14ac:dyDescent="0.25">
      <c r="A3" s="271" t="s">
        <v>161</v>
      </c>
      <c r="B3" s="271"/>
      <c r="C3" s="271"/>
      <c r="D3" s="271"/>
      <c r="E3" s="271"/>
      <c r="F3" s="271"/>
      <c r="G3" s="271"/>
    </row>
    <row r="4" spans="1:8" ht="17.25" customHeight="1" x14ac:dyDescent="0.25">
      <c r="A4" s="271" t="s">
        <v>162</v>
      </c>
      <c r="B4" s="271"/>
      <c r="C4" s="271"/>
      <c r="D4" s="271"/>
      <c r="E4" s="271"/>
      <c r="F4" s="271"/>
      <c r="G4" s="271"/>
    </row>
    <row r="5" spans="1:8" ht="17.25" customHeight="1" x14ac:dyDescent="0.25">
      <c r="A5" s="272" t="s">
        <v>163</v>
      </c>
      <c r="B5" s="272"/>
      <c r="C5" s="272"/>
      <c r="D5" s="272"/>
      <c r="E5" s="272"/>
      <c r="F5" s="272"/>
      <c r="G5" s="272"/>
    </row>
    <row r="6" spans="1:8" ht="17.25" customHeight="1" x14ac:dyDescent="0.25">
      <c r="A6" s="273" t="s">
        <v>258</v>
      </c>
      <c r="B6" s="273"/>
      <c r="C6" s="273"/>
      <c r="D6" s="273"/>
      <c r="E6" s="273"/>
      <c r="F6" s="273"/>
      <c r="G6" s="273"/>
    </row>
    <row r="7" spans="1:8" ht="15.75" x14ac:dyDescent="0.25">
      <c r="A7" s="65"/>
      <c r="B7" s="65"/>
      <c r="C7" s="65"/>
      <c r="D7" s="65"/>
      <c r="E7" s="65"/>
      <c r="F7" s="65"/>
      <c r="G7" s="65"/>
    </row>
    <row r="8" spans="1:8" ht="17.25" customHeight="1" x14ac:dyDescent="0.25">
      <c r="A8" s="274" t="s">
        <v>140</v>
      </c>
      <c r="B8" s="274"/>
      <c r="C8" s="274"/>
      <c r="D8" s="274"/>
      <c r="E8" s="274"/>
      <c r="F8" s="274"/>
      <c r="G8" s="274"/>
    </row>
    <row r="9" spans="1:8" ht="17.25" customHeight="1" x14ac:dyDescent="0.25">
      <c r="A9" s="275"/>
      <c r="B9" s="275"/>
      <c r="C9" s="275"/>
      <c r="D9" s="275"/>
      <c r="E9" s="275"/>
      <c r="F9" s="275"/>
      <c r="G9" s="275"/>
    </row>
    <row r="10" spans="1:8" ht="15" customHeight="1" x14ac:dyDescent="0.25">
      <c r="A10" s="269" t="s">
        <v>193</v>
      </c>
      <c r="B10" s="269"/>
      <c r="C10" s="269"/>
      <c r="D10" s="269"/>
      <c r="E10" s="269"/>
      <c r="F10" s="269"/>
      <c r="G10" s="269"/>
    </row>
    <row r="11" spans="1:8" ht="26.25" customHeight="1" x14ac:dyDescent="0.25">
      <c r="A11" s="67" t="s">
        <v>141</v>
      </c>
      <c r="B11" s="270" t="s">
        <v>142</v>
      </c>
      <c r="C11" s="270"/>
      <c r="D11" s="67" t="s">
        <v>143</v>
      </c>
      <c r="E11" s="67" t="s">
        <v>144</v>
      </c>
      <c r="F11" s="68" t="s">
        <v>145</v>
      </c>
      <c r="G11" s="68" t="s">
        <v>146</v>
      </c>
      <c r="H11" s="11" t="s">
        <v>147</v>
      </c>
    </row>
    <row r="12" spans="1:8" x14ac:dyDescent="0.25">
      <c r="A12" s="69" t="s">
        <v>119</v>
      </c>
      <c r="B12" s="268" t="s">
        <v>194</v>
      </c>
      <c r="C12" s="268"/>
      <c r="D12" s="70">
        <v>4</v>
      </c>
      <c r="E12" s="70" t="s">
        <v>148</v>
      </c>
      <c r="F12" s="71">
        <v>25.22</v>
      </c>
      <c r="G12" s="72">
        <f>F12*D12</f>
        <v>100.88</v>
      </c>
    </row>
    <row r="13" spans="1:8" x14ac:dyDescent="0.25">
      <c r="A13" s="69" t="s">
        <v>118</v>
      </c>
      <c r="B13" s="268" t="s">
        <v>195</v>
      </c>
      <c r="C13" s="268"/>
      <c r="D13" s="70">
        <v>2</v>
      </c>
      <c r="E13" s="70" t="s">
        <v>148</v>
      </c>
      <c r="F13" s="71">
        <v>27.645</v>
      </c>
      <c r="G13" s="72">
        <f t="shared" ref="G13:G15" si="0">F13*D13</f>
        <v>55.29</v>
      </c>
    </row>
    <row r="14" spans="1:8" x14ac:dyDescent="0.25">
      <c r="A14" s="69" t="s">
        <v>117</v>
      </c>
      <c r="B14" s="268" t="s">
        <v>196</v>
      </c>
      <c r="C14" s="268"/>
      <c r="D14" s="70">
        <v>50</v>
      </c>
      <c r="E14" s="70" t="s">
        <v>152</v>
      </c>
      <c r="F14" s="71">
        <v>2.91</v>
      </c>
      <c r="G14" s="72">
        <f t="shared" si="0"/>
        <v>145.5</v>
      </c>
    </row>
    <row r="15" spans="1:8" x14ac:dyDescent="0.25">
      <c r="A15" s="69" t="s">
        <v>116</v>
      </c>
      <c r="B15" s="268" t="s">
        <v>197</v>
      </c>
      <c r="C15" s="268"/>
      <c r="D15" s="70">
        <v>3</v>
      </c>
      <c r="E15" s="70" t="s">
        <v>201</v>
      </c>
      <c r="F15" s="71">
        <v>10.1365</v>
      </c>
      <c r="G15" s="72">
        <f t="shared" si="0"/>
        <v>30.409500000000001</v>
      </c>
    </row>
    <row r="16" spans="1:8" x14ac:dyDescent="0.25">
      <c r="A16" s="69" t="s">
        <v>115</v>
      </c>
      <c r="B16" s="268" t="s">
        <v>198</v>
      </c>
      <c r="C16" s="268"/>
      <c r="D16" s="70">
        <v>3</v>
      </c>
      <c r="E16" s="70" t="s">
        <v>152</v>
      </c>
      <c r="F16" s="71">
        <v>0.97</v>
      </c>
      <c r="G16" s="72">
        <f>F16*D16</f>
        <v>2.91</v>
      </c>
    </row>
    <row r="17" spans="1:8" x14ac:dyDescent="0.25">
      <c r="A17" s="69" t="s">
        <v>174</v>
      </c>
      <c r="B17" s="268" t="s">
        <v>199</v>
      </c>
      <c r="C17" s="268"/>
      <c r="D17" s="70">
        <v>6</v>
      </c>
      <c r="E17" s="70" t="s">
        <v>148</v>
      </c>
      <c r="F17" s="71">
        <v>7.6823999999999995</v>
      </c>
      <c r="G17" s="72">
        <f t="shared" ref="G17" si="1">F17*D17</f>
        <v>46.094399999999993</v>
      </c>
    </row>
    <row r="18" spans="1:8" x14ac:dyDescent="0.25">
      <c r="A18" s="263" t="s">
        <v>149</v>
      </c>
      <c r="B18" s="263"/>
      <c r="C18" s="263"/>
      <c r="D18" s="263"/>
      <c r="E18" s="263"/>
      <c r="F18" s="263"/>
      <c r="G18" s="73">
        <f>SUM(G12:G17)</f>
        <v>381.08389999999997</v>
      </c>
    </row>
    <row r="19" spans="1:8" ht="12.75" customHeight="1" x14ac:dyDescent="0.25">
      <c r="A19" s="263" t="s">
        <v>263</v>
      </c>
      <c r="B19" s="263"/>
      <c r="C19" s="263"/>
      <c r="D19" s="263"/>
      <c r="E19" s="263"/>
      <c r="F19" s="263"/>
      <c r="G19" s="73">
        <f>G18/12</f>
        <v>31.756991666666664</v>
      </c>
    </row>
    <row r="20" spans="1:8" x14ac:dyDescent="0.25">
      <c r="A20" s="263" t="s">
        <v>150</v>
      </c>
      <c r="B20" s="263"/>
      <c r="C20" s="263"/>
      <c r="D20" s="263"/>
      <c r="E20" s="263"/>
      <c r="F20" s="263"/>
      <c r="G20" s="74">
        <f>G19*101.99%</f>
        <v>32.38895580083333</v>
      </c>
    </row>
    <row r="21" spans="1:8" ht="12.75" customHeight="1" x14ac:dyDescent="0.25">
      <c r="B21" s="66"/>
      <c r="E21" s="66"/>
    </row>
    <row r="22" spans="1:8" ht="15" hidden="1" customHeight="1" x14ac:dyDescent="0.25">
      <c r="A22" s="269" t="s">
        <v>200</v>
      </c>
      <c r="B22" s="269"/>
      <c r="C22" s="269"/>
      <c r="D22" s="269"/>
      <c r="E22" s="269"/>
      <c r="F22" s="269"/>
      <c r="G22" s="269"/>
    </row>
    <row r="23" spans="1:8" ht="26.25" hidden="1" customHeight="1" x14ac:dyDescent="0.25">
      <c r="A23" s="106" t="s">
        <v>141</v>
      </c>
      <c r="B23" s="270" t="s">
        <v>142</v>
      </c>
      <c r="C23" s="270"/>
      <c r="D23" s="106" t="s">
        <v>143</v>
      </c>
      <c r="E23" s="106" t="s">
        <v>144</v>
      </c>
      <c r="F23" s="68" t="s">
        <v>145</v>
      </c>
      <c r="G23" s="68" t="s">
        <v>146</v>
      </c>
      <c r="H23" s="11" t="s">
        <v>147</v>
      </c>
    </row>
    <row r="24" spans="1:8" x14ac:dyDescent="0.25">
      <c r="A24" s="69" t="s">
        <v>119</v>
      </c>
      <c r="B24" s="268" t="s">
        <v>202</v>
      </c>
      <c r="C24" s="268"/>
      <c r="D24" s="70">
        <v>3</v>
      </c>
      <c r="E24" s="70" t="s">
        <v>148</v>
      </c>
      <c r="F24" s="71">
        <v>95.06</v>
      </c>
      <c r="G24" s="72">
        <f>F24*D24</f>
        <v>285.18</v>
      </c>
    </row>
    <row r="25" spans="1:8" x14ac:dyDescent="0.25">
      <c r="A25" s="69" t="s">
        <v>118</v>
      </c>
      <c r="B25" s="268" t="s">
        <v>194</v>
      </c>
      <c r="C25" s="268"/>
      <c r="D25" s="70">
        <v>6</v>
      </c>
      <c r="E25" s="70" t="s">
        <v>148</v>
      </c>
      <c r="F25" s="71">
        <v>25.22</v>
      </c>
      <c r="G25" s="72">
        <f t="shared" ref="G25:G27" si="2">F25*D25</f>
        <v>151.32</v>
      </c>
    </row>
    <row r="26" spans="1:8" x14ac:dyDescent="0.25">
      <c r="A26" s="69" t="s">
        <v>117</v>
      </c>
      <c r="B26" s="268" t="s">
        <v>195</v>
      </c>
      <c r="C26" s="268"/>
      <c r="D26" s="70">
        <v>2</v>
      </c>
      <c r="E26" s="70" t="s">
        <v>152</v>
      </c>
      <c r="F26" s="71">
        <v>27.645</v>
      </c>
      <c r="G26" s="72">
        <f t="shared" si="2"/>
        <v>55.29</v>
      </c>
    </row>
    <row r="27" spans="1:8" x14ac:dyDescent="0.25">
      <c r="A27" s="69" t="s">
        <v>116</v>
      </c>
      <c r="B27" s="268" t="s">
        <v>203</v>
      </c>
      <c r="C27" s="268"/>
      <c r="D27" s="70">
        <v>50</v>
      </c>
      <c r="E27" s="70" t="s">
        <v>152</v>
      </c>
      <c r="F27" s="71">
        <v>2.91</v>
      </c>
      <c r="G27" s="72">
        <f t="shared" si="2"/>
        <v>145.5</v>
      </c>
    </row>
    <row r="28" spans="1:8" x14ac:dyDescent="0.25">
      <c r="A28" s="69" t="s">
        <v>115</v>
      </c>
      <c r="B28" s="268" t="s">
        <v>204</v>
      </c>
      <c r="C28" s="268"/>
      <c r="D28" s="70">
        <v>6</v>
      </c>
      <c r="E28" s="70" t="s">
        <v>208</v>
      </c>
      <c r="F28" s="71">
        <v>20.855</v>
      </c>
      <c r="G28" s="72">
        <f>F28*D28</f>
        <v>125.13</v>
      </c>
    </row>
    <row r="29" spans="1:8" x14ac:dyDescent="0.25">
      <c r="A29" s="69" t="s">
        <v>174</v>
      </c>
      <c r="B29" s="268" t="s">
        <v>205</v>
      </c>
      <c r="C29" s="268"/>
      <c r="D29" s="70">
        <v>3</v>
      </c>
      <c r="E29" s="70" t="s">
        <v>148</v>
      </c>
      <c r="F29" s="71">
        <v>127.26399999999998</v>
      </c>
      <c r="G29" s="72">
        <f t="shared" ref="G29" si="3">F29*D29</f>
        <v>381.79199999999992</v>
      </c>
    </row>
    <row r="30" spans="1:8" x14ac:dyDescent="0.25">
      <c r="A30" s="69" t="s">
        <v>175</v>
      </c>
      <c r="B30" s="268" t="s">
        <v>206</v>
      </c>
      <c r="C30" s="268"/>
      <c r="D30" s="70">
        <v>3</v>
      </c>
      <c r="E30" s="70" t="s">
        <v>148</v>
      </c>
      <c r="F30" s="71">
        <v>127.26399999999998</v>
      </c>
      <c r="G30" s="72">
        <f>F30*D30</f>
        <v>381.79199999999992</v>
      </c>
    </row>
    <row r="31" spans="1:8" x14ac:dyDescent="0.25">
      <c r="A31" s="69" t="s">
        <v>176</v>
      </c>
      <c r="B31" s="268" t="s">
        <v>197</v>
      </c>
      <c r="C31" s="268"/>
      <c r="D31" s="70">
        <v>6</v>
      </c>
      <c r="E31" s="70" t="s">
        <v>148</v>
      </c>
      <c r="F31" s="71">
        <v>10.1365</v>
      </c>
      <c r="G31" s="72">
        <f>F31*D31</f>
        <v>60.819000000000003</v>
      </c>
    </row>
    <row r="32" spans="1:8" x14ac:dyDescent="0.25">
      <c r="A32" s="69" t="s">
        <v>177</v>
      </c>
      <c r="B32" s="268" t="s">
        <v>207</v>
      </c>
      <c r="C32" s="268"/>
      <c r="D32" s="70">
        <v>2</v>
      </c>
      <c r="E32" s="70" t="s">
        <v>148</v>
      </c>
      <c r="F32" s="71">
        <v>2.6190000000000002</v>
      </c>
      <c r="G32" s="72">
        <f t="shared" ref="G32:G34" si="4">F32*D32</f>
        <v>5.2380000000000004</v>
      </c>
    </row>
    <row r="33" spans="1:8" x14ac:dyDescent="0.25">
      <c r="A33" s="69" t="s">
        <v>178</v>
      </c>
      <c r="B33" s="268" t="s">
        <v>198</v>
      </c>
      <c r="C33" s="268"/>
      <c r="D33" s="70">
        <v>3</v>
      </c>
      <c r="E33" s="70" t="s">
        <v>152</v>
      </c>
      <c r="F33" s="71">
        <v>0.97</v>
      </c>
      <c r="G33" s="72">
        <f t="shared" si="4"/>
        <v>2.91</v>
      </c>
    </row>
    <row r="34" spans="1:8" x14ac:dyDescent="0.25">
      <c r="A34" s="69" t="s">
        <v>179</v>
      </c>
      <c r="B34" s="268" t="s">
        <v>199</v>
      </c>
      <c r="C34" s="268"/>
      <c r="D34" s="70">
        <v>6</v>
      </c>
      <c r="E34" s="70" t="s">
        <v>148</v>
      </c>
      <c r="F34" s="71">
        <v>7.6823999999999995</v>
      </c>
      <c r="G34" s="72">
        <f t="shared" si="4"/>
        <v>46.094399999999993</v>
      </c>
    </row>
    <row r="35" spans="1:8" x14ac:dyDescent="0.25">
      <c r="A35" s="263" t="s">
        <v>149</v>
      </c>
      <c r="B35" s="263"/>
      <c r="C35" s="263"/>
      <c r="D35" s="263"/>
      <c r="E35" s="263"/>
      <c r="F35" s="263"/>
      <c r="G35" s="73">
        <f>SUM(G24:G34)</f>
        <v>1641.0654</v>
      </c>
    </row>
    <row r="36" spans="1:8" x14ac:dyDescent="0.25">
      <c r="A36" s="263" t="s">
        <v>264</v>
      </c>
      <c r="B36" s="263"/>
      <c r="C36" s="263"/>
      <c r="D36" s="263"/>
      <c r="E36" s="263"/>
      <c r="F36" s="263"/>
      <c r="G36" s="73">
        <f>G35/12</f>
        <v>136.75545</v>
      </c>
    </row>
    <row r="37" spans="1:8" x14ac:dyDescent="0.25">
      <c r="A37" s="263" t="s">
        <v>150</v>
      </c>
      <c r="B37" s="263"/>
      <c r="C37" s="263"/>
      <c r="D37" s="263"/>
      <c r="E37" s="263"/>
      <c r="F37" s="263"/>
      <c r="G37" s="74">
        <f>G36*101.99%</f>
        <v>139.47688345500001</v>
      </c>
    </row>
    <row r="38" spans="1:8" ht="12.75" customHeight="1" x14ac:dyDescent="0.25">
      <c r="B38" s="66"/>
      <c r="E38" s="66"/>
    </row>
    <row r="39" spans="1:8" ht="15" hidden="1" customHeight="1" x14ac:dyDescent="0.25">
      <c r="A39" s="269" t="s">
        <v>209</v>
      </c>
      <c r="B39" s="269"/>
      <c r="C39" s="269"/>
      <c r="D39" s="269"/>
      <c r="E39" s="269"/>
      <c r="F39" s="269"/>
      <c r="G39" s="269"/>
    </row>
    <row r="40" spans="1:8" ht="27.75" hidden="1" customHeight="1" x14ac:dyDescent="0.25">
      <c r="A40" s="67" t="s">
        <v>141</v>
      </c>
      <c r="B40" s="159" t="s">
        <v>142</v>
      </c>
      <c r="C40" s="161"/>
      <c r="D40" s="67" t="s">
        <v>143</v>
      </c>
      <c r="E40" s="67" t="s">
        <v>144</v>
      </c>
      <c r="F40" s="68" t="s">
        <v>145</v>
      </c>
      <c r="G40" s="68" t="s">
        <v>146</v>
      </c>
      <c r="H40" s="11" t="s">
        <v>147</v>
      </c>
    </row>
    <row r="41" spans="1:8" hidden="1" x14ac:dyDescent="0.25">
      <c r="A41" s="69" t="s">
        <v>119</v>
      </c>
      <c r="B41" s="268" t="s">
        <v>194</v>
      </c>
      <c r="C41" s="268"/>
      <c r="D41" s="70">
        <v>6</v>
      </c>
      <c r="E41" s="70" t="s">
        <v>148</v>
      </c>
      <c r="F41" s="71">
        <v>25.22</v>
      </c>
      <c r="G41" s="72">
        <f>F41*D41</f>
        <v>151.32</v>
      </c>
    </row>
    <row r="42" spans="1:8" hidden="1" x14ac:dyDescent="0.25">
      <c r="A42" s="69" t="s">
        <v>118</v>
      </c>
      <c r="B42" s="268" t="s">
        <v>210</v>
      </c>
      <c r="C42" s="268"/>
      <c r="D42" s="70">
        <v>2</v>
      </c>
      <c r="E42" s="70" t="s">
        <v>152</v>
      </c>
      <c r="F42" s="71">
        <v>27.645</v>
      </c>
      <c r="G42" s="72">
        <f t="shared" ref="G42:G44" si="5">F42*D42</f>
        <v>55.29</v>
      </c>
    </row>
    <row r="43" spans="1:8" hidden="1" x14ac:dyDescent="0.25">
      <c r="A43" s="69" t="s">
        <v>117</v>
      </c>
      <c r="B43" s="268" t="s">
        <v>196</v>
      </c>
      <c r="C43" s="268"/>
      <c r="D43" s="70">
        <v>50</v>
      </c>
      <c r="E43" s="70" t="s">
        <v>152</v>
      </c>
      <c r="F43" s="71">
        <v>2.91</v>
      </c>
      <c r="G43" s="72">
        <f t="shared" si="5"/>
        <v>145.5</v>
      </c>
    </row>
    <row r="44" spans="1:8" hidden="1" x14ac:dyDescent="0.25">
      <c r="A44" s="69" t="s">
        <v>116</v>
      </c>
      <c r="B44" s="268" t="s">
        <v>211</v>
      </c>
      <c r="C44" s="268"/>
      <c r="D44" s="70">
        <v>15</v>
      </c>
      <c r="E44" s="70" t="s">
        <v>208</v>
      </c>
      <c r="F44" s="71">
        <v>20.855</v>
      </c>
      <c r="G44" s="72">
        <f t="shared" si="5"/>
        <v>312.82499999999999</v>
      </c>
    </row>
    <row r="45" spans="1:8" hidden="1" x14ac:dyDescent="0.25">
      <c r="A45" s="69" t="s">
        <v>115</v>
      </c>
      <c r="B45" s="268" t="s">
        <v>197</v>
      </c>
      <c r="C45" s="268"/>
      <c r="D45" s="70">
        <v>6</v>
      </c>
      <c r="E45" s="70" t="s">
        <v>148</v>
      </c>
      <c r="F45" s="71">
        <v>10.1365</v>
      </c>
      <c r="G45" s="72">
        <f>F45*D45</f>
        <v>60.819000000000003</v>
      </c>
    </row>
    <row r="46" spans="1:8" hidden="1" x14ac:dyDescent="0.25">
      <c r="A46" s="69" t="s">
        <v>174</v>
      </c>
      <c r="B46" s="268" t="s">
        <v>207</v>
      </c>
      <c r="C46" s="268"/>
      <c r="D46" s="70">
        <v>2</v>
      </c>
      <c r="E46" s="70" t="s">
        <v>148</v>
      </c>
      <c r="F46" s="71">
        <v>2.6190000000000002</v>
      </c>
      <c r="G46" s="72">
        <f t="shared" ref="G46:G49" si="6">F46*D46</f>
        <v>5.2380000000000004</v>
      </c>
    </row>
    <row r="47" spans="1:8" hidden="1" x14ac:dyDescent="0.25">
      <c r="A47" s="69" t="s">
        <v>175</v>
      </c>
      <c r="B47" s="268" t="s">
        <v>212</v>
      </c>
      <c r="C47" s="268"/>
      <c r="D47" s="70">
        <v>3</v>
      </c>
      <c r="E47" s="70" t="s">
        <v>152</v>
      </c>
      <c r="F47" s="71">
        <v>0.97</v>
      </c>
      <c r="G47" s="72">
        <f t="shared" si="6"/>
        <v>2.91</v>
      </c>
    </row>
    <row r="48" spans="1:8" hidden="1" x14ac:dyDescent="0.25">
      <c r="A48" s="69" t="s">
        <v>176</v>
      </c>
      <c r="B48" s="268" t="s">
        <v>199</v>
      </c>
      <c r="C48" s="268"/>
      <c r="D48" s="70">
        <v>6</v>
      </c>
      <c r="E48" s="70" t="s">
        <v>148</v>
      </c>
      <c r="F48" s="71">
        <v>7.6823999999999995</v>
      </c>
      <c r="G48" s="72">
        <f t="shared" si="6"/>
        <v>46.094399999999993</v>
      </c>
    </row>
    <row r="49" spans="1:7" hidden="1" x14ac:dyDescent="0.25">
      <c r="A49" s="69" t="s">
        <v>177</v>
      </c>
      <c r="B49" s="268" t="s">
        <v>213</v>
      </c>
      <c r="C49" s="268"/>
      <c r="D49" s="70">
        <v>1</v>
      </c>
      <c r="E49" s="70" t="s">
        <v>148</v>
      </c>
      <c r="F49" s="71">
        <v>127.26399999999998</v>
      </c>
      <c r="G49" s="72">
        <f t="shared" si="6"/>
        <v>127.26399999999998</v>
      </c>
    </row>
    <row r="50" spans="1:7" hidden="1" x14ac:dyDescent="0.25">
      <c r="A50" s="69" t="s">
        <v>178</v>
      </c>
      <c r="B50" s="268" t="s">
        <v>214</v>
      </c>
      <c r="C50" s="268"/>
      <c r="D50" s="70">
        <v>1</v>
      </c>
      <c r="E50" s="70" t="s">
        <v>148</v>
      </c>
      <c r="F50" s="71">
        <v>127.26399999999998</v>
      </c>
      <c r="G50" s="72">
        <f>F50*D50</f>
        <v>127.26399999999998</v>
      </c>
    </row>
    <row r="51" spans="1:7" hidden="1" x14ac:dyDescent="0.25">
      <c r="A51" s="263" t="s">
        <v>151</v>
      </c>
      <c r="B51" s="263"/>
      <c r="C51" s="263"/>
      <c r="D51" s="263"/>
      <c r="E51" s="263"/>
      <c r="F51" s="263"/>
      <c r="G51" s="73">
        <f>SUM(G41:G50)</f>
        <v>1034.5243999999998</v>
      </c>
    </row>
    <row r="52" spans="1:7" hidden="1" x14ac:dyDescent="0.25">
      <c r="A52" s="263" t="s">
        <v>150</v>
      </c>
      <c r="B52" s="263"/>
      <c r="C52" s="263"/>
      <c r="D52" s="263"/>
      <c r="E52" s="263"/>
      <c r="F52" s="263"/>
      <c r="G52" s="74">
        <f>SUM(G51)/12</f>
        <v>86.210366666666644</v>
      </c>
    </row>
    <row r="53" spans="1:7" x14ac:dyDescent="0.25">
      <c r="B53" s="66"/>
      <c r="C53" s="66"/>
      <c r="F53" s="66"/>
    </row>
    <row r="54" spans="1:7" ht="14.25" x14ac:dyDescent="0.25">
      <c r="A54" s="264" t="s">
        <v>262</v>
      </c>
      <c r="B54" s="264"/>
      <c r="C54" s="264"/>
      <c r="D54" s="264"/>
      <c r="E54" s="264"/>
      <c r="F54" s="264"/>
      <c r="G54" s="131">
        <f>(10.061-3.3664)/3.3664/100</f>
        <v>1.9886525665399238E-2</v>
      </c>
    </row>
    <row r="56" spans="1:7" x14ac:dyDescent="0.25">
      <c r="B56" s="66"/>
      <c r="C56" s="66"/>
      <c r="F56" s="66"/>
    </row>
    <row r="57" spans="1:7" x14ac:dyDescent="0.25">
      <c r="B57" s="66"/>
      <c r="C57" s="66"/>
      <c r="F57" s="66"/>
    </row>
    <row r="58" spans="1:7" x14ac:dyDescent="0.25">
      <c r="B58" s="66"/>
      <c r="C58" s="66"/>
      <c r="F58" s="66"/>
    </row>
    <row r="59" spans="1:7" x14ac:dyDescent="0.25">
      <c r="B59" s="66"/>
      <c r="C59" s="66"/>
      <c r="F59" s="66"/>
    </row>
    <row r="60" spans="1:7" x14ac:dyDescent="0.25">
      <c r="B60" s="66"/>
      <c r="C60" s="66"/>
      <c r="F60" s="66"/>
    </row>
    <row r="61" spans="1:7" x14ac:dyDescent="0.25">
      <c r="B61" s="66"/>
      <c r="C61" s="66"/>
      <c r="F61" s="66"/>
    </row>
    <row r="62" spans="1:7" x14ac:dyDescent="0.25">
      <c r="B62" s="66"/>
      <c r="C62" s="66"/>
      <c r="F62" s="66"/>
    </row>
    <row r="63" spans="1:7" x14ac:dyDescent="0.25">
      <c r="B63" s="66"/>
      <c r="C63" s="66"/>
      <c r="F63" s="66"/>
    </row>
    <row r="64" spans="1:7" x14ac:dyDescent="0.25">
      <c r="B64" s="66"/>
      <c r="C64" s="66"/>
      <c r="F64" s="66"/>
    </row>
    <row r="65" spans="2:6" x14ac:dyDescent="0.25">
      <c r="B65" s="66"/>
      <c r="C65" s="66"/>
      <c r="F65" s="66"/>
    </row>
  </sheetData>
  <mergeCells count="50">
    <mergeCell ref="B14:C14"/>
    <mergeCell ref="A20:F20"/>
    <mergeCell ref="A1:G1"/>
    <mergeCell ref="A2:G2"/>
    <mergeCell ref="A4:G4"/>
    <mergeCell ref="A5:G5"/>
    <mergeCell ref="A6:G6"/>
    <mergeCell ref="A52:F52"/>
    <mergeCell ref="A51:F51"/>
    <mergeCell ref="B41:C41"/>
    <mergeCell ref="B42:C42"/>
    <mergeCell ref="B43:C43"/>
    <mergeCell ref="B44:C44"/>
    <mergeCell ref="B46:C46"/>
    <mergeCell ref="B47:C47"/>
    <mergeCell ref="B48:C48"/>
    <mergeCell ref="B49:C49"/>
    <mergeCell ref="B50:C50"/>
    <mergeCell ref="B27:C27"/>
    <mergeCell ref="B28:C28"/>
    <mergeCell ref="B16:C16"/>
    <mergeCell ref="B17:C17"/>
    <mergeCell ref="A3:G3"/>
    <mergeCell ref="B23:C23"/>
    <mergeCell ref="B24:C24"/>
    <mergeCell ref="A22:G22"/>
    <mergeCell ref="A8:G8"/>
    <mergeCell ref="B15:C15"/>
    <mergeCell ref="A18:F18"/>
    <mergeCell ref="A9:G9"/>
    <mergeCell ref="A10:G10"/>
    <mergeCell ref="B11:C11"/>
    <mergeCell ref="B12:C12"/>
    <mergeCell ref="B13:C13"/>
    <mergeCell ref="A54:F54"/>
    <mergeCell ref="A19:F19"/>
    <mergeCell ref="A36:F36"/>
    <mergeCell ref="A37:F37"/>
    <mergeCell ref="B30:C30"/>
    <mergeCell ref="B32:C32"/>
    <mergeCell ref="B31:C31"/>
    <mergeCell ref="B45:C45"/>
    <mergeCell ref="A35:F35"/>
    <mergeCell ref="B33:C33"/>
    <mergeCell ref="B34:C34"/>
    <mergeCell ref="B40:C40"/>
    <mergeCell ref="A39:G39"/>
    <mergeCell ref="B25:C25"/>
    <mergeCell ref="B26:C26"/>
    <mergeCell ref="B29:C29"/>
  </mergeCells>
  <pageMargins left="0.70866141732283472" right="0.19685039370078741" top="0.78740157480314965" bottom="0.78740157480314965" header="0.11811023622047245" footer="0.11811023622047245"/>
  <pageSetup paperSize="9" scale="75" orientation="portrait" r:id="rId1"/>
  <headerFooter>
    <oddHeader>&amp;L&amp;G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PROPOSTA</vt:lpstr>
      <vt:lpstr>05-PCS</vt:lpstr>
      <vt:lpstr>06-PCS</vt:lpstr>
      <vt:lpstr>07-PCS</vt:lpstr>
      <vt:lpstr>08-PCS</vt:lpstr>
      <vt:lpstr>UNIF</vt:lpstr>
      <vt:lpstr>EPI'S</vt:lpstr>
      <vt:lpstr>'05-PCS'!Area_de_impressao</vt:lpstr>
      <vt:lpstr>'06-PCS'!Area_de_impressao</vt:lpstr>
      <vt:lpstr>'07-PCS'!Area_de_impressao</vt:lpstr>
      <vt:lpstr>'08-PCS'!Area_de_impressao</vt:lpstr>
      <vt:lpstr>'EPI''S'!Area_de_impressao</vt:lpstr>
      <vt:lpstr>PROPOSTA!Area_de_impressao</vt:lpstr>
      <vt:lpstr>UNIF!Area_de_impressao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ufca</dc:creator>
  <dc:description/>
  <cp:lastModifiedBy>Cobranca Faturamento</cp:lastModifiedBy>
  <cp:revision>5</cp:revision>
  <cp:lastPrinted>2024-12-12T16:46:04Z</cp:lastPrinted>
  <dcterms:created xsi:type="dcterms:W3CDTF">2018-06-29T13:57:20Z</dcterms:created>
  <dcterms:modified xsi:type="dcterms:W3CDTF">2024-12-12T16:46:18Z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