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sre\Downloads\"/>
    </mc:Choice>
  </mc:AlternateContent>
  <xr:revisionPtr revIDLastSave="0" documentId="13_ncr:1_{A41B39C8-262B-4A44-A976-297295A52BDF}" xr6:coauthVersionLast="47" xr6:coauthVersionMax="47" xr10:uidLastSave="{00000000-0000-0000-0000-000000000000}"/>
  <bookViews>
    <workbookView xWindow="-108" yWindow="-108" windowWidth="23256" windowHeight="12456" tabRatio="783" activeTab="1" xr2:uid="{00000000-000D-0000-FFFF-FFFF00000000}"/>
  </bookViews>
  <sheets>
    <sheet name="UNIFORMES 2024" sheetId="4" r:id="rId1"/>
    <sheet name="VIGIA24H SAL, VA, INS, PS E CNR" sheetId="3" r:id="rId2"/>
    <sheet name="RESUMO 2024" sheetId="2" r:id="rId3"/>
  </sheets>
  <externalReferences>
    <externalReference r:id="rId4"/>
  </externalReferences>
  <definedNames>
    <definedName name="_xlnm.Print_Area" localSheetId="2">'RESUMO 2024'!$A$1:$H$4</definedName>
    <definedName name="_xlnm.Print_Area" localSheetId="0">'UNIFORMES 2024'!$A$1:$I$43</definedName>
    <definedName name="_xlnm.Print_Area" localSheetId="1">'VIGIA24H SAL, VA, INS, PS E CNR'!$A$1:$F$178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E121" i="3" l="1"/>
  <c r="H24" i="4"/>
  <c r="I24" i="4" s="1"/>
  <c r="I25" i="4" s="1"/>
  <c r="H16" i="4"/>
  <c r="I16" i="4" s="1"/>
  <c r="F11" i="4"/>
  <c r="H11" i="4" s="1"/>
  <c r="I11" i="4" s="1"/>
  <c r="F31" i="4"/>
  <c r="H31" i="4" s="1"/>
  <c r="I31" i="4" s="1"/>
  <c r="F32" i="4"/>
  <c r="H32" i="4" s="1"/>
  <c r="I32" i="4" s="1"/>
  <c r="F24" i="4"/>
  <c r="F12" i="4"/>
  <c r="H12" i="4" s="1"/>
  <c r="I12" i="4" s="1"/>
  <c r="F13" i="4"/>
  <c r="H13" i="4" s="1"/>
  <c r="I13" i="4" s="1"/>
  <c r="F14" i="4"/>
  <c r="H14" i="4" s="1"/>
  <c r="I14" i="4" s="1"/>
  <c r="F15" i="4"/>
  <c r="H15" i="4" s="1"/>
  <c r="I15" i="4" s="1"/>
  <c r="F16" i="4"/>
  <c r="F17" i="4"/>
  <c r="H17" i="4" s="1"/>
  <c r="I17" i="4" s="1"/>
  <c r="A15" i="4"/>
  <c r="A16" i="4" s="1"/>
  <c r="A17" i="4" s="1"/>
  <c r="I26" i="4" l="1"/>
  <c r="E124" i="3"/>
  <c r="I33" i="4"/>
  <c r="I18" i="4"/>
  <c r="I34" i="4" l="1"/>
  <c r="E125" i="3"/>
  <c r="I19" i="4"/>
  <c r="E122" i="3"/>
  <c r="F122" i="3" l="1"/>
  <c r="H172" i="3"/>
  <c r="E142" i="3"/>
  <c r="D143" i="3" s="1"/>
  <c r="F111" i="3"/>
  <c r="E105" i="3"/>
  <c r="E88" i="3"/>
  <c r="E73" i="3"/>
  <c r="F73" i="3" s="1"/>
  <c r="F67" i="3"/>
  <c r="F65" i="3"/>
  <c r="E56" i="3"/>
  <c r="E91" i="3" s="1"/>
  <c r="E50" i="3"/>
  <c r="E44" i="3"/>
  <c r="F36" i="3"/>
  <c r="F35" i="3"/>
  <c r="F34" i="3"/>
  <c r="E31" i="3"/>
  <c r="E66" i="3" s="1"/>
  <c r="F66" i="3" s="1"/>
  <c r="E74" i="3" l="1"/>
  <c r="F74" i="3" s="1"/>
  <c r="F75" i="3" s="1"/>
  <c r="F82" i="3" s="1"/>
  <c r="F31" i="3"/>
  <c r="F32" i="3" s="1"/>
  <c r="F38" i="3" s="1"/>
  <c r="E33" i="3"/>
  <c r="F33" i="3" s="1"/>
  <c r="E93" i="3"/>
  <c r="E123" i="3"/>
  <c r="F124" i="3"/>
  <c r="F125" i="3"/>
  <c r="F127" i="3" s="1"/>
  <c r="F151" i="3" s="1"/>
  <c r="F64" i="3" l="1"/>
  <c r="F69" i="3" s="1"/>
  <c r="F81" i="3" s="1"/>
  <c r="F147" i="3"/>
  <c r="F91" i="3"/>
  <c r="F88" i="3"/>
  <c r="F90" i="3"/>
  <c r="F87" i="3"/>
  <c r="F43" i="3"/>
  <c r="F92" i="3"/>
  <c r="F89" i="3"/>
  <c r="F42" i="3"/>
  <c r="F44" i="3" l="1"/>
  <c r="F79" i="3" s="1"/>
  <c r="F50" i="3"/>
  <c r="F49" i="3"/>
  <c r="F93" i="3"/>
  <c r="F53" i="3" l="1"/>
  <c r="F55" i="3"/>
  <c r="F51" i="3"/>
  <c r="F54" i="3"/>
  <c r="F48" i="3"/>
  <c r="F52" i="3"/>
  <c r="F149" i="3"/>
  <c r="F56" i="3" l="1"/>
  <c r="F80" i="3" l="1"/>
  <c r="F83" i="3" s="1"/>
  <c r="F148" i="3" s="1"/>
  <c r="F96" i="3"/>
  <c r="F103" i="3" l="1"/>
  <c r="F104" i="3"/>
  <c r="F99" i="3"/>
  <c r="F101" i="3"/>
  <c r="F102" i="3"/>
  <c r="F100" i="3"/>
  <c r="F105" i="3" l="1"/>
  <c r="F115" i="3" s="1"/>
  <c r="F117" i="3" s="1"/>
  <c r="F150" i="3" l="1"/>
  <c r="F152" i="3" s="1"/>
  <c r="F132" i="3"/>
  <c r="F133" i="3" l="1"/>
  <c r="F141" i="3" s="1"/>
  <c r="F136" i="3"/>
  <c r="F139" i="3"/>
  <c r="F137" i="3" l="1"/>
  <c r="F142" i="3" s="1"/>
  <c r="F153" i="3" s="1"/>
  <c r="F154" i="3" s="1"/>
  <c r="B161" i="3" s="1"/>
  <c r="D161" i="3" s="1"/>
  <c r="E166" i="3" l="1"/>
  <c r="F5" i="2"/>
  <c r="G5" i="2" s="1"/>
  <c r="F161" i="3"/>
  <c r="H173" i="3" s="1"/>
  <c r="H174" i="3" s="1"/>
  <c r="E167" i="3"/>
  <c r="E168" i="3" s="1"/>
  <c r="H7" i="2"/>
  <c r="H5" i="2"/>
</calcChain>
</file>

<file path=xl/sharedStrings.xml><?xml version="1.0" encoding="utf-8"?>
<sst xmlns="http://schemas.openxmlformats.org/spreadsheetml/2006/main" count="327" uniqueCount="229">
  <si>
    <t>CET SEG SERVIÇOS E LOCAÇÃO DE MÃO DE OBRA LTDA
Av. Barão de Castelo Branco, nº 115, sala 05
Monte Castelo, CEP: 64.016-850 /Teresina – PI
CNPJ: 11.842.881/0001-04 / Fone: (86) 2106-0929/0931/0934</t>
  </si>
  <si>
    <t>Ao</t>
  </si>
  <si>
    <t>Universidade Federal do Piaui -Pro Reitoria de Administração</t>
  </si>
  <si>
    <t>Coordenação de compras e Licitações</t>
  </si>
  <si>
    <t>Nº Processo:  nº 23111.063930/2019-17</t>
  </si>
  <si>
    <t>Pregão  Nº 2/2020</t>
  </si>
  <si>
    <t>Dia 05/02/2020 às 08:30 horas</t>
  </si>
  <si>
    <t>UNIFORMES/VIGIA</t>
  </si>
  <si>
    <t>Itens</t>
  </si>
  <si>
    <t>Descrição</t>
  </si>
  <si>
    <t>Valor unitário</t>
  </si>
  <si>
    <t xml:space="preserve">Qte </t>
  </si>
  <si>
    <t>Valor anual</t>
  </si>
  <si>
    <t>Valor proporcional por mês</t>
  </si>
  <si>
    <t xml:space="preserve">calças </t>
  </si>
  <si>
    <t>Camisa manga longa ou curta</t>
  </si>
  <si>
    <t>cinto de nylon</t>
  </si>
  <si>
    <t>par de cuturno</t>
  </si>
  <si>
    <t>pares de meias</t>
  </si>
  <si>
    <t>Capa de Chuva</t>
  </si>
  <si>
    <t>cracha</t>
  </si>
  <si>
    <t>VALOR UNITÁRIO POR PROFISSIONAL</t>
  </si>
  <si>
    <t xml:space="preserve">TOTAL MENSAL POR POSTO </t>
  </si>
  <si>
    <t>EQUIPAMENTO DE PROTEÇÃO INDIVIDUAL/VIGIA</t>
  </si>
  <si>
    <t>Porta Tonfa</t>
  </si>
  <si>
    <t>EQUIPAMENTOS /VIGIA</t>
  </si>
  <si>
    <t>lanterna led de-Bateria  blinda recaregavel</t>
  </si>
  <si>
    <t>Tonfa</t>
  </si>
  <si>
    <t>CAMPUS  MINISTRO PETRONIO PORTELA - TERESINA</t>
  </si>
  <si>
    <t>CARGO</t>
  </si>
  <si>
    <t>UNIDADE DE MEDIDA</t>
  </si>
  <si>
    <t>QUANT. DE POSTOS</t>
  </si>
  <si>
    <t>QUANT. PROF. POR POSTO</t>
  </si>
  <si>
    <t>QUANT. TOTAL DE PROFISSIONAIS</t>
  </si>
  <si>
    <t>VALOR DO POSTO</t>
  </si>
  <si>
    <t>VALOR MENSAL DOS POSTOS</t>
  </si>
  <si>
    <t>GLOBAL</t>
  </si>
  <si>
    <t>VIGIA  24 HORAS (ESCALA12X36)</t>
  </si>
  <si>
    <t>POSTO</t>
  </si>
  <si>
    <t>PLANILHA DE CUSTOS E FORMAÇÃO DE PREÇOS</t>
  </si>
  <si>
    <t>       Discriminação dos Serviços (dados referentes à contratação)</t>
  </si>
  <si>
    <t>A</t>
  </si>
  <si>
    <t xml:space="preserve">Data de apresentação da proposta (dia/mês/ano) </t>
  </si>
  <si>
    <t>B</t>
  </si>
  <si>
    <t xml:space="preserve">Município/UF </t>
  </si>
  <si>
    <t>Teresina/PI</t>
  </si>
  <si>
    <t>C</t>
  </si>
  <si>
    <t>Ano Acordo, Convenção ou Sentença Normativa em Dissídio Coletivo SIND DOS EMP DE EMP DE ASSEIO E CONSER DO EST DO PIAUI, CNPJ n. 23.626.716/0001-02,</t>
  </si>
  <si>
    <t>D</t>
  </si>
  <si>
    <r>
      <rPr>
        <sz val="10"/>
        <color theme="1"/>
        <rFont val="Arial"/>
        <family val="2"/>
      </rPr>
      <t>N</t>
    </r>
    <r>
      <rPr>
        <strike/>
        <sz val="10"/>
        <color indexed="8"/>
        <rFont val="Arial"/>
        <family val="2"/>
      </rPr>
      <t>º</t>
    </r>
    <r>
      <rPr>
        <sz val="10"/>
        <color indexed="8"/>
        <rFont val="Arial"/>
        <family val="2"/>
      </rPr>
      <t xml:space="preserve"> de meses de execução contratual</t>
    </r>
  </si>
  <si>
    <t>12 meses</t>
  </si>
  <si>
    <t xml:space="preserve">Tipo de Serviço </t>
  </si>
  <si>
    <t>Unidade de Medida</t>
  </si>
  <si>
    <t>Quant. total a contratar( em função da Unidade de Medida)</t>
  </si>
  <si>
    <t>Vigia  24hs</t>
  </si>
  <si>
    <t>Posto</t>
  </si>
  <si>
    <t>LOCAL DA PRESTAÇÕA DE SERVIÇOS - TERESINA - PI</t>
  </si>
  <si>
    <t>MÃO-DE-OBRA</t>
  </si>
  <si>
    <t>Mão-de -Obra Vinculada à Execução Contratual</t>
  </si>
  <si>
    <t>Dados complementares para composição dos custos referentes à mão-de-obra</t>
  </si>
  <si>
    <t xml:space="preserve">Tipo de serviço 
</t>
  </si>
  <si>
    <t>Vigia  em escala 12 X 36h</t>
  </si>
  <si>
    <t>Classificação Brasileira de Ocupações (CBO)</t>
  </si>
  <si>
    <t>5174-20</t>
  </si>
  <si>
    <t xml:space="preserve">Salário normativo da categoria profissional </t>
  </si>
  <si>
    <t>Categoria profissional (vinculada à execução contratual)</t>
  </si>
  <si>
    <t>Asseio e Conservação</t>
  </si>
  <si>
    <t>Data base da categoria (dia/mês/ano)</t>
  </si>
  <si>
    <t>Jornanda de Trabalho</t>
  </si>
  <si>
    <t>24HS</t>
  </si>
  <si>
    <t>Módulo 1: Composição da Remuneração</t>
  </si>
  <si>
    <t>Composição da Remuneração</t>
  </si>
  <si>
    <t>Valor (R$)</t>
  </si>
  <si>
    <t xml:space="preserve">A </t>
  </si>
  <si>
    <t>Salário Base - (Cláusula 3ª da CCT)</t>
  </si>
  <si>
    <t xml:space="preserve">Adicional de Periculosidade - </t>
  </si>
  <si>
    <t xml:space="preserve">Adicional Noturno </t>
  </si>
  <si>
    <t>Adicional de Hora Noturna Reduzida</t>
  </si>
  <si>
    <t>E</t>
  </si>
  <si>
    <t>Intrajornada Noturna</t>
  </si>
  <si>
    <t>AUXÍLIO ALIMENTAÇÃO</t>
  </si>
  <si>
    <t>F</t>
  </si>
  <si>
    <t>Intrajornada Diurna</t>
  </si>
  <si>
    <t>G</t>
  </si>
  <si>
    <t>Outros (especificar)</t>
  </si>
  <si>
    <t>Total de Remuneração</t>
  </si>
  <si>
    <t>Módulo 2: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</si>
  <si>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</si>
  <si>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</si>
  <si>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</si>
  <si>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Percentual (%)</t>
  </si>
  <si>
    <t>13º (décimo terceiro) Salário -</t>
  </si>
  <si>
    <t>Férias e Adicional de Férias - Item 14 do Anexo XII da IN nº 05/2017 e suas alteraçoes</t>
  </si>
  <si>
    <t xml:space="preserve">Total </t>
  </si>
  <si>
    <t>Submódulo 2.2 - Encargos Previdenciários (GPS), Fundo de Garantia por Tempo de Serviço (FGTS) e outras contribuições.</t>
  </si>
  <si>
    <t>2.2</t>
  </si>
  <si>
    <t>GPS, FGTS e outras contribuições</t>
  </si>
  <si>
    <t>R$</t>
  </si>
  <si>
    <t>INSS</t>
  </si>
  <si>
    <t>Salário educação</t>
  </si>
  <si>
    <r>
      <rPr>
        <sz val="10"/>
        <color theme="1"/>
        <rFont val="Arial"/>
        <family val="2"/>
      </rPr>
      <t xml:space="preserve">SAT ou RAT ajustado </t>
    </r>
    <r>
      <rPr>
        <sz val="10"/>
        <color indexed="8"/>
        <rFont val="Arial"/>
        <family val="2"/>
      </rPr>
      <t>(SAT = RAT 3,00% X FAP 0,50%)*</t>
    </r>
  </si>
  <si>
    <t>SESC ou SESI</t>
  </si>
  <si>
    <t>SENAI - SENAC</t>
  </si>
  <si>
    <t>SEBRAE</t>
  </si>
  <si>
    <t>INCRA</t>
  </si>
  <si>
    <t>H</t>
  </si>
  <si>
    <t>FGTS</t>
  </si>
  <si>
    <t xml:space="preserve">          TOTAL</t>
  </si>
  <si>
    <t>* Foi considerado um RAT de 3% e um FAP de ,50%.</t>
  </si>
  <si>
    <t>Nota 1: Os percentuais dos encargos previdenciários, do FGTS e demais contribuições são aqueles estabelecidos pela legislação vigente.</t>
  </si>
  <si>
    <t xml:space="preserve">Nota 2: O SAT, a depender do grau de risco do serviço, pode variar entre 1%, 2% ou 3%. A empesa deve comprovar o respectivo cálculo através do envio da GFIP. </t>
  </si>
  <si>
    <t>Nota 3: A base de cálculo desses percentuais é o somatório do Módulo 1 + Submódulo 2.1.</t>
  </si>
  <si>
    <t>Submódulo 2.3 - Benefícios Mensais e Diários.</t>
  </si>
  <si>
    <t>2.3</t>
  </si>
  <si>
    <t xml:space="preserve">Benefícios Mensais e Diários </t>
  </si>
  <si>
    <t xml:space="preserve">Transporte </t>
  </si>
  <si>
    <t xml:space="preserve">Auxílio-Refeição/Alimentação, </t>
  </si>
  <si>
    <t xml:space="preserve">Outros (especificar) Seguro </t>
  </si>
  <si>
    <t xml:space="preserve">Outros (especificar)Plano de Saude </t>
  </si>
  <si>
    <t>Auxilio creche</t>
  </si>
  <si>
    <t xml:space="preserve">Total de benefícios mensais e diários </t>
  </si>
  <si>
    <t>* Não há em nosso quadro de funcionários enquadrados nos requisitos mínimos para o recebimento benefício deste benefício, ou seja, trabalhadoras comprovadamente sócias do Sindicato.</t>
  </si>
  <si>
    <t>Submódulo 2.4 - Intervalo Intrajornada do Titular</t>
  </si>
  <si>
    <t>2.4</t>
  </si>
  <si>
    <t xml:space="preserve"> Intervalo Intrajornada do Titular</t>
  </si>
  <si>
    <t>Unidade</t>
  </si>
  <si>
    <t>Valor unit</t>
  </si>
  <si>
    <t xml:space="preserve"> Intervalo Intrajornada Diurno</t>
  </si>
  <si>
    <t xml:space="preserve"> Intervalo Intrajornada Noturna</t>
  </si>
  <si>
    <t xml:space="preserve">Total Submódulo 2.4 </t>
  </si>
  <si>
    <t>Quadro-Resumo do Módulo 2 - Encargos e Benefícios anuais, mensais e diários</t>
  </si>
  <si>
    <t>Encargos e Benefícios Anuais, Mensais e Diários</t>
  </si>
  <si>
    <t xml:space="preserve">13º (décimo terceiro) Salário, Férias e Adicional de Férias </t>
  </si>
  <si>
    <t>Benefícios Mensais e Diários</t>
  </si>
  <si>
    <t>Módulo 3: Provisão para Rescisão</t>
  </si>
  <si>
    <t xml:space="preserve">Provisão para Rescisão </t>
  </si>
  <si>
    <t>Valor R$</t>
  </si>
  <si>
    <t xml:space="preserve">Aviso Prévio Indenizado </t>
  </si>
  <si>
    <t>Incidência do FGTS sobre o aviso prévio indenizado</t>
  </si>
  <si>
    <t xml:space="preserve">Multa do FGTS e contribuição social sobre o Aviso Prévio Indenizado </t>
  </si>
  <si>
    <t xml:space="preserve">Aviso Prévio Trabalhado </t>
  </si>
  <si>
    <t>Incidência de GPS, FGTS e outras contribuições sobre o
Aviso Prévio Trabalhado</t>
  </si>
  <si>
    <t>Multa do FGTS e contribuição social sobre o Aviso Prévio Trabalhado</t>
  </si>
  <si>
    <t>Nota 1: O somatório dos percentuais dos itens "C" e "F" acima deve ser de 5%, conforme Item 14 do Anexo XII da IN nº 05/2017 que trata dos valores provisionados na conta vinculada.</t>
  </si>
  <si>
    <t>Módulo 4 - Custo de Reposição do Profissional Ausente( base de calculo para moduilo 4) modulo1+mod2+modulo 3)</t>
  </si>
  <si>
    <t>Submódulo 4.1 - Ausências Legais</t>
  </si>
  <si>
    <t>4.1</t>
  </si>
  <si>
    <t>Composição do Custo de Reposição do Profissional Ausente</t>
  </si>
  <si>
    <t>Substituto na cobertura de Férias</t>
  </si>
  <si>
    <t>Substituto na cobertura de Ausencias legais</t>
  </si>
  <si>
    <t xml:space="preserve">Substituto na cobertura de Licença Paternidade </t>
  </si>
  <si>
    <t xml:space="preserve">Substituto na cobertura de Ausencia por Acidente de Trabalho </t>
  </si>
  <si>
    <t xml:space="preserve">Substituto na cobertura de Afastamento Maternidade </t>
  </si>
  <si>
    <t>Substituto na cobertura de outras incidências ausência por doença</t>
  </si>
  <si>
    <t>TOTAL</t>
  </si>
  <si>
    <t>Submódulo -  4.2 - Substituto na Intrajornada</t>
  </si>
  <si>
    <t>4.2</t>
  </si>
  <si>
    <t>Substituto na Intrajornada</t>
  </si>
  <si>
    <t>Substituto na concessão de intervalo para repouso ou alimentação</t>
  </si>
  <si>
    <t>Quadro-Resumo do Módulo 4 - Custo de Reposição do Profissional Ausente</t>
  </si>
  <si>
    <t>Custo de Reposição do Profissional Ausente</t>
  </si>
  <si>
    <t>Substituto nas Ausências Legais</t>
  </si>
  <si>
    <t>Susbtituto na Intrajornada</t>
  </si>
  <si>
    <t>Módulo 5: Insumos Diversos</t>
  </si>
  <si>
    <t>Insumos Diversos</t>
  </si>
  <si>
    <t>Uniformes</t>
  </si>
  <si>
    <t xml:space="preserve">Materiais </t>
  </si>
  <si>
    <t>EPIS</t>
  </si>
  <si>
    <t>Equipamentos</t>
  </si>
  <si>
    <t>Módulo 6: Custos Indiretos, Tributos e Lucro</t>
  </si>
  <si>
    <t>Custos Indiretos, Tributos e Lucro</t>
  </si>
  <si>
    <t>Valor</t>
  </si>
  <si>
    <t>Custos Indiretos</t>
  </si>
  <si>
    <t xml:space="preserve">Lucro </t>
  </si>
  <si>
    <t>Tributos</t>
  </si>
  <si>
    <t>C.1 - Tributos Federais</t>
  </si>
  <si>
    <t>PIS</t>
  </si>
  <si>
    <t>COFINS</t>
  </si>
  <si>
    <t>C.2 - Tributos Municipais</t>
  </si>
  <si>
    <t>ISS</t>
  </si>
  <si>
    <t xml:space="preserve">C.3 - Tributos  Estaduais </t>
  </si>
  <si>
    <t>(especificar)</t>
  </si>
  <si>
    <t>TOTAL DE TRIBUTOS</t>
  </si>
  <si>
    <t xml:space="preserve">Indice: Fórmula = 1 - (total de tributos%/ 100%) = </t>
  </si>
  <si>
    <t>QUADRO RESUMO DO CUSTO POR EMPREGADO</t>
  </si>
  <si>
    <t>Mão-de-obra vinculada à execução Contratual (valor por empregado)</t>
  </si>
  <si>
    <t xml:space="preserve">Módulo 1 - Composição da Remuneração </t>
  </si>
  <si>
    <t>Módulo 2 - Encargos e Benefícios Anuais, Mensais e Diários</t>
  </si>
  <si>
    <t>Módulo 3 - Provisão para Rescisão</t>
  </si>
  <si>
    <t>Módulo 4 - Custo de Reposição do Profissional Ausente</t>
  </si>
  <si>
    <t xml:space="preserve">E </t>
  </si>
  <si>
    <t>Módulo 5 - Insumos Diversos</t>
  </si>
  <si>
    <t>Subtotal (A+B+C+D+E)</t>
  </si>
  <si>
    <t>Módulo 6 – Custos Indiretos, Tributos e Lucro</t>
  </si>
  <si>
    <t>Valor Total  do Posto 24h</t>
  </si>
  <si>
    <t>QUADRO-RESUMO DO VALOR MENSAL DOS SERVIÇOS</t>
  </si>
  <si>
    <t>Tipo de serviço</t>
  </si>
  <si>
    <t>Valor Proposto por empregado</t>
  </si>
  <si>
    <t>Quant. de Empregado por posto</t>
  </si>
  <si>
    <t>Valor Proposto por posto</t>
  </si>
  <si>
    <t>Qt.de Postos</t>
  </si>
  <si>
    <t>Subtotal ( R$ )</t>
  </si>
  <si>
    <t>( B )</t>
  </si>
  <si>
    <t xml:space="preserve">  ( C)</t>
  </si>
  <si>
    <t>(D) = (B x C)</t>
  </si>
  <si>
    <t>( E )</t>
  </si>
  <si>
    <t>(F) = (D x E)</t>
  </si>
  <si>
    <t>I</t>
  </si>
  <si>
    <t>QUADRO DEMONSTRATIVO DO VALOR MENSAL DA PROPOSTA</t>
  </si>
  <si>
    <t>DESCRIÇÃO</t>
  </si>
  <si>
    <t>VALOR (R$)</t>
  </si>
  <si>
    <t>Valor Proposto por Unidade de Medida</t>
  </si>
  <si>
    <t>Valor Mensal do Serviço</t>
  </si>
  <si>
    <t>Valor Global da Proposta ( Valor Mensal do Serviço Mutiplicado pelo numero de meses do contrato</t>
  </si>
  <si>
    <t>Teresina (PI),  02 de  janeiro de 2023</t>
  </si>
  <si>
    <t>-</t>
  </si>
  <si>
    <t>IPCA /IBGE</t>
  </si>
  <si>
    <t>Teresina (PI),  02 de abril  de 2024</t>
  </si>
  <si>
    <t>Valor unitário IPCA= 4,56%</t>
  </si>
  <si>
    <t>Valor unitário IPCA= 5,78%</t>
  </si>
  <si>
    <t>Valor unitário IPCA= 4,56% 2022</t>
  </si>
  <si>
    <t>Valor unitário IPCA= 5,78% 2023</t>
  </si>
  <si>
    <t>Valor unitário IPCA= 4,49627% 2024</t>
  </si>
  <si>
    <t>REAJUSTE 2024</t>
  </si>
  <si>
    <t>PI000048/2024</t>
  </si>
  <si>
    <t>Valor unitário IPCA= 4,621110% 2024</t>
  </si>
  <si>
    <t>360 DIAS</t>
  </si>
  <si>
    <r>
      <rPr>
        <b/>
        <sz val="14"/>
        <color rgb="FFFF0000"/>
        <rFont val="Arial"/>
        <family val="2"/>
      </rPr>
      <t>SCNR03.2024 a 03.2025</t>
    </r>
    <r>
      <rPr>
        <b/>
        <sz val="14"/>
        <color theme="1"/>
        <rFont val="Arial"/>
        <family val="2"/>
      </rPr>
      <t xml:space="preserve"> 3º. MOMENTO  SALÁRIO + VA +INSUMOS + PS  </t>
    </r>
  </si>
  <si>
    <t>VALOR ANUAL DO CONTRATO APÓS A REPACTUAÇÃO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</si>
</sst>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;[Red]0.00"/>
    <numFmt numFmtId="165" formatCode="00"/>
    <numFmt numFmtId="166" formatCode="&quot;R$&quot;#,##0.00;[Red]\-&quot;R$&quot;#,##0.00"/>
    <numFmt numFmtId="167" formatCode="&quot;R$&quot;\ #,##0.00"/>
    <numFmt numFmtId="168" formatCode="0.000%"/>
    <numFmt numFmtId="169" formatCode="0.00000%"/>
    <numFmt numFmtId="170" formatCode="0.000000%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Arial"/>
      <family val="2"/>
    </font>
    <font>
      <b/>
      <sz val="12"/>
      <name val="Calibri"/>
      <family val="2"/>
      <scheme val="minor"/>
    </font>
    <font>
      <b/>
      <sz val="15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trike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i/>
      <sz val="10"/>
      <color theme="1"/>
      <name val="Arial"/>
      <family val="2"/>
    </font>
    <font>
      <i/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rgb="FFFF0000"/>
      <name val="Arial"/>
      <family val="2"/>
    </font>
    <font>
      <sz val="11"/>
      <color theme="2" tint="-0.749992370372631"/>
      <name val="Times New Roman"/>
      <family val="1"/>
    </font>
    <font>
      <b/>
      <sz val="12"/>
      <color theme="2" tint="-0.749992370372631"/>
      <name val="Times New Roman"/>
      <family val="1"/>
    </font>
    <font>
      <sz val="12"/>
      <color theme="2" tint="-0.749992370372631"/>
      <name val="Times New Roman"/>
      <family val="1"/>
    </font>
    <font>
      <sz val="11"/>
      <color theme="2" tint="-0.749992370372631"/>
      <name val="Calibri"/>
      <family val="2"/>
      <scheme val="minor"/>
    </font>
    <font>
      <sz val="11"/>
      <color theme="2" tint="-0.89999084444715716"/>
      <name val="Times New Roman"/>
      <family val="1"/>
    </font>
    <font>
      <sz val="12"/>
      <color theme="2" tint="-0.89999084444715716"/>
      <name val="Times New Roman"/>
      <family val="1"/>
    </font>
    <font>
      <sz val="11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sz val="10"/>
      <color theme="2" tint="-0.89999084444715716"/>
      <name val="Arial"/>
      <family val="2"/>
    </font>
    <font>
      <b/>
      <sz val="14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1"/>
      <color rgb="FF0000FF"/>
      <name val="Times New Roman"/>
      <family val="1"/>
    </font>
    <font>
      <b/>
      <sz val="12"/>
      <color rgb="FF0000FF"/>
      <name val="Times New Roman"/>
      <family val="1"/>
    </font>
    <font>
      <sz val="11"/>
      <color rgb="FF0000FF"/>
      <name val="Calibri"/>
      <family val="2"/>
      <scheme val="minor"/>
    </font>
    <font>
      <sz val="14"/>
      <color theme="1"/>
      <name val="Arial"/>
      <family val="2"/>
    </font>
    <font>
      <b/>
      <sz val="14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86">
    <xf numFmtId="0" fontId="0" fillId="0" borderId="0" xfId="0"/>
    <xf numFmtId="0" fontId="11" fillId="3" borderId="8" xfId="0" applyFont="1" applyFill="1" applyBorder="1" applyAlignment="1">
      <alignment horizontal="center" vertical="center" wrapText="1"/>
    </xf>
    <xf numFmtId="0" fontId="12" fillId="0" borderId="0" xfId="0" applyFont="1"/>
    <xf numFmtId="0" fontId="13" fillId="4" borderId="8" xfId="0" applyFont="1" applyFill="1" applyBorder="1" applyAlignment="1">
      <alignment horizontal="center" vertical="center" wrapText="1"/>
    </xf>
    <xf numFmtId="164" fontId="14" fillId="5" borderId="8" xfId="4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165" fontId="12" fillId="0" borderId="8" xfId="0" applyNumberFormat="1" applyFont="1" applyBorder="1" applyAlignment="1">
      <alignment horizontal="center" vertical="center" wrapText="1"/>
    </xf>
    <xf numFmtId="4" fontId="12" fillId="2" borderId="8" xfId="0" applyNumberFormat="1" applyFont="1" applyFill="1" applyBorder="1" applyAlignment="1">
      <alignment horizontal="center" vertical="center" wrapText="1"/>
    </xf>
    <xf numFmtId="4" fontId="14" fillId="5" borderId="8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0" borderId="5" xfId="0" applyFont="1" applyBorder="1"/>
    <xf numFmtId="0" fontId="14" fillId="0" borderId="14" xfId="0" applyFont="1" applyBorder="1" applyAlignment="1">
      <alignment horizontal="center"/>
    </xf>
    <xf numFmtId="10" fontId="12" fillId="0" borderId="15" xfId="0" applyNumberFormat="1" applyFont="1" applyBorder="1"/>
    <xf numFmtId="0" fontId="14" fillId="2" borderId="8" xfId="0" applyFont="1" applyFill="1" applyBorder="1" applyAlignment="1">
      <alignment horizontal="center" vertical="center" wrapText="1"/>
    </xf>
    <xf numFmtId="14" fontId="16" fillId="2" borderId="8" xfId="0" applyNumberFormat="1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2" fillId="0" borderId="8" xfId="0" applyFont="1" applyBorder="1"/>
    <xf numFmtId="0" fontId="19" fillId="0" borderId="14" xfId="0" applyFont="1" applyBorder="1"/>
    <xf numFmtId="0" fontId="19" fillId="0" borderId="0" xfId="0" applyFont="1"/>
    <xf numFmtId="0" fontId="19" fillId="0" borderId="0" xfId="0" applyFont="1" applyAlignment="1">
      <alignment horizontal="left"/>
    </xf>
    <xf numFmtId="0" fontId="14" fillId="7" borderId="8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7" xfId="0" applyFont="1" applyBorder="1" applyAlignment="1" applyProtection="1">
      <alignment wrapText="1"/>
      <protection locked="0"/>
    </xf>
    <xf numFmtId="43" fontId="12" fillId="0" borderId="7" xfId="1" applyFont="1" applyFill="1" applyBorder="1" applyAlignment="1" applyProtection="1">
      <alignment horizontal="center" vertical="center" wrapText="1"/>
      <protection locked="0"/>
    </xf>
    <xf numFmtId="2" fontId="12" fillId="0" borderId="8" xfId="0" applyNumberFormat="1" applyFont="1" applyBorder="1" applyAlignment="1" applyProtection="1">
      <alignment horizontal="right" vertical="top" wrapText="1"/>
      <protection locked="0"/>
    </xf>
    <xf numFmtId="0" fontId="12" fillId="0" borderId="7" xfId="0" applyFont="1" applyBorder="1" applyAlignment="1" applyProtection="1">
      <alignment horizontal="right" wrapText="1"/>
      <protection locked="0"/>
    </xf>
    <xf numFmtId="43" fontId="12" fillId="0" borderId="7" xfId="1" applyFont="1" applyFill="1" applyBorder="1" applyAlignment="1" applyProtection="1">
      <alignment horizontal="center" wrapText="1"/>
      <protection locked="0"/>
    </xf>
    <xf numFmtId="0" fontId="12" fillId="0" borderId="7" xfId="0" applyFont="1" applyBorder="1" applyAlignment="1" applyProtection="1">
      <alignment horizontal="center" wrapText="1"/>
      <protection locked="0"/>
    </xf>
    <xf numFmtId="0" fontId="12" fillId="7" borderId="8" xfId="0" applyFont="1" applyFill="1" applyBorder="1" applyAlignment="1">
      <alignment horizontal="justify" vertical="top" wrapText="1"/>
    </xf>
    <xf numFmtId="0" fontId="14" fillId="7" borderId="7" xfId="0" applyFont="1" applyFill="1" applyBorder="1" applyAlignment="1">
      <alignment horizontal="left" vertical="top" wrapText="1"/>
    </xf>
    <xf numFmtId="4" fontId="14" fillId="7" borderId="8" xfId="0" applyNumberFormat="1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top" wrapText="1"/>
    </xf>
    <xf numFmtId="0" fontId="15" fillId="7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top" wrapText="1"/>
    </xf>
    <xf numFmtId="10" fontId="16" fillId="2" borderId="7" xfId="0" applyNumberFormat="1" applyFont="1" applyFill="1" applyBorder="1" applyAlignment="1">
      <alignment horizontal="center" vertical="center" wrapText="1"/>
    </xf>
    <xf numFmtId="2" fontId="16" fillId="0" borderId="8" xfId="0" applyNumberFormat="1" applyFont="1" applyBorder="1" applyAlignment="1">
      <alignment horizontal="center" vertical="center" wrapText="1"/>
    </xf>
    <xf numFmtId="10" fontId="16" fillId="2" borderId="7" xfId="0" applyNumberFormat="1" applyFont="1" applyFill="1" applyBorder="1" applyAlignment="1">
      <alignment horizontal="center" wrapText="1"/>
    </xf>
    <xf numFmtId="0" fontId="16" fillId="0" borderId="8" xfId="0" applyFont="1" applyBorder="1" applyAlignment="1">
      <alignment horizontal="center"/>
    </xf>
    <xf numFmtId="10" fontId="15" fillId="0" borderId="8" xfId="0" applyNumberFormat="1" applyFont="1" applyBorder="1" applyAlignment="1">
      <alignment horizontal="center" vertical="center"/>
    </xf>
    <xf numFmtId="2" fontId="15" fillId="0" borderId="8" xfId="1" applyNumberFormat="1" applyFont="1" applyBorder="1" applyAlignment="1">
      <alignment horizontal="center" vertical="center"/>
    </xf>
    <xf numFmtId="43" fontId="15" fillId="0" borderId="0" xfId="1" applyFont="1" applyFill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5" fillId="0" borderId="0" xfId="0" applyFont="1"/>
    <xf numFmtId="10" fontId="15" fillId="0" borderId="0" xfId="3" applyNumberFormat="1" applyFont="1" applyBorder="1"/>
    <xf numFmtId="0" fontId="14" fillId="7" borderId="8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10" fontId="12" fillId="0" borderId="8" xfId="3" applyNumberFormat="1" applyFont="1" applyFill="1" applyBorder="1" applyAlignment="1" applyProtection="1">
      <alignment horizontal="center"/>
      <protection locked="0"/>
    </xf>
    <xf numFmtId="2" fontId="12" fillId="0" borderId="8" xfId="0" applyNumberFormat="1" applyFont="1" applyBorder="1" applyAlignment="1">
      <alignment horizontal="right"/>
    </xf>
    <xf numFmtId="0" fontId="12" fillId="2" borderId="8" xfId="0" applyFont="1" applyFill="1" applyBorder="1" applyAlignment="1">
      <alignment horizontal="center" vertical="top" wrapText="1"/>
    </xf>
    <xf numFmtId="10" fontId="12" fillId="2" borderId="8" xfId="3" applyNumberFormat="1" applyFont="1" applyFill="1" applyBorder="1" applyAlignment="1" applyProtection="1">
      <alignment horizontal="center"/>
      <protection locked="0"/>
    </xf>
    <xf numFmtId="10" fontId="14" fillId="7" borderId="8" xfId="3" applyNumberFormat="1" applyFont="1" applyFill="1" applyBorder="1" applyAlignment="1" applyProtection="1">
      <alignment horizontal="center"/>
    </xf>
    <xf numFmtId="2" fontId="14" fillId="7" borderId="8" xfId="0" applyNumberFormat="1" applyFont="1" applyFill="1" applyBorder="1" applyAlignment="1">
      <alignment horizontal="right"/>
    </xf>
    <xf numFmtId="0" fontId="12" fillId="0" borderId="14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0" applyFont="1"/>
    <xf numFmtId="167" fontId="12" fillId="0" borderId="0" xfId="0" applyNumberFormat="1" applyFont="1"/>
    <xf numFmtId="0" fontId="14" fillId="7" borderId="8" xfId="0" applyFont="1" applyFill="1" applyBorder="1" applyAlignment="1">
      <alignment horizontal="center" vertical="top" wrapText="1"/>
    </xf>
    <xf numFmtId="0" fontId="12" fillId="0" borderId="8" xfId="0" applyFont="1" applyBorder="1" applyAlignment="1">
      <alignment vertical="center" wrapText="1"/>
    </xf>
    <xf numFmtId="44" fontId="12" fillId="0" borderId="0" xfId="0" applyNumberFormat="1" applyFont="1"/>
    <xf numFmtId="167" fontId="16" fillId="0" borderId="8" xfId="2" applyNumberFormat="1" applyFont="1" applyFill="1" applyBorder="1" applyAlignment="1">
      <alignment horizontal="center" vertical="center" wrapText="1"/>
    </xf>
    <xf numFmtId="167" fontId="12" fillId="0" borderId="8" xfId="0" applyNumberFormat="1" applyFont="1" applyBorder="1" applyAlignment="1" applyProtection="1">
      <alignment horizontal="center" wrapText="1"/>
      <protection locked="0"/>
    </xf>
    <xf numFmtId="167" fontId="16" fillId="0" borderId="8" xfId="2" applyNumberFormat="1" applyFont="1" applyFill="1" applyBorder="1" applyAlignment="1" applyProtection="1">
      <alignment horizontal="center" vertical="top" wrapText="1"/>
      <protection locked="0"/>
    </xf>
    <xf numFmtId="167" fontId="14" fillId="7" borderId="8" xfId="0" applyNumberFormat="1" applyFont="1" applyFill="1" applyBorder="1" applyAlignment="1">
      <alignment horizontal="center" vertical="top" wrapText="1"/>
    </xf>
    <xf numFmtId="167" fontId="14" fillId="7" borderId="8" xfId="2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vertical="top" wrapText="1"/>
    </xf>
    <xf numFmtId="0" fontId="14" fillId="2" borderId="8" xfId="0" applyFont="1" applyFill="1" applyBorder="1" applyAlignment="1">
      <alignment horizontal="center" vertical="top" wrapText="1"/>
    </xf>
    <xf numFmtId="43" fontId="12" fillId="0" borderId="7" xfId="1" applyFont="1" applyFill="1" applyBorder="1" applyAlignment="1" applyProtection="1">
      <alignment horizontal="right" vertical="center" wrapText="1"/>
      <protection locked="0"/>
    </xf>
    <xf numFmtId="43" fontId="12" fillId="0" borderId="8" xfId="0" applyNumberFormat="1" applyFont="1" applyBorder="1" applyAlignment="1">
      <alignment horizontal="right" vertical="top" wrapText="1"/>
    </xf>
    <xf numFmtId="43" fontId="14" fillId="7" borderId="8" xfId="0" applyNumberFormat="1" applyFont="1" applyFill="1" applyBorder="1" applyAlignment="1">
      <alignment horizontal="righ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0" borderId="7" xfId="0" applyFont="1" applyBorder="1" applyAlignment="1" applyProtection="1">
      <alignment horizontal="left" wrapText="1"/>
      <protection locked="0"/>
    </xf>
    <xf numFmtId="2" fontId="12" fillId="0" borderId="8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7" borderId="8" xfId="0" applyFont="1" applyFill="1" applyBorder="1" applyAlignment="1">
      <alignment horizontal="center" vertical="top" wrapText="1"/>
    </xf>
    <xf numFmtId="4" fontId="14" fillId="7" borderId="8" xfId="0" applyNumberFormat="1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justify" vertical="top" wrapText="1"/>
    </xf>
    <xf numFmtId="0" fontId="14" fillId="2" borderId="0" xfId="0" applyFont="1" applyFill="1" applyAlignment="1">
      <alignment horizontal="left" vertical="top" wrapText="1"/>
    </xf>
    <xf numFmtId="2" fontId="14" fillId="2" borderId="0" xfId="0" applyNumberFormat="1" applyFont="1" applyFill="1" applyAlignment="1">
      <alignment horizontal="center" vertical="top" wrapText="1"/>
    </xf>
    <xf numFmtId="10" fontId="20" fillId="0" borderId="0" xfId="0" applyNumberFormat="1" applyFont="1"/>
    <xf numFmtId="0" fontId="14" fillId="7" borderId="5" xfId="0" applyFont="1" applyFill="1" applyBorder="1" applyAlignment="1">
      <alignment horizontal="center"/>
    </xf>
    <xf numFmtId="0" fontId="14" fillId="7" borderId="6" xfId="0" applyFont="1" applyFill="1" applyBorder="1" applyAlignment="1">
      <alignment horizontal="center"/>
    </xf>
    <xf numFmtId="0" fontId="21" fillId="2" borderId="8" xfId="0" applyFont="1" applyFill="1" applyBorder="1" applyAlignment="1">
      <alignment horizontal="center" vertical="center" wrapText="1"/>
    </xf>
    <xf numFmtId="168" fontId="21" fillId="0" borderId="8" xfId="3" applyNumberFormat="1" applyFont="1" applyFill="1" applyBorder="1" applyAlignment="1" applyProtection="1">
      <alignment horizontal="center"/>
      <protection locked="0"/>
    </xf>
    <xf numFmtId="2" fontId="21" fillId="2" borderId="8" xfId="3" applyNumberFormat="1" applyFont="1" applyFill="1" applyBorder="1" applyAlignment="1" applyProtection="1">
      <alignment horizontal="center"/>
    </xf>
    <xf numFmtId="2" fontId="12" fillId="2" borderId="8" xfId="3" applyNumberFormat="1" applyFont="1" applyFill="1" applyBorder="1" applyAlignment="1" applyProtection="1">
      <alignment horizontal="center"/>
    </xf>
    <xf numFmtId="0" fontId="21" fillId="2" borderId="8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center" wrapText="1"/>
    </xf>
    <xf numFmtId="10" fontId="16" fillId="0" borderId="8" xfId="3" applyNumberFormat="1" applyFont="1" applyFill="1" applyBorder="1" applyAlignment="1" applyProtection="1">
      <alignment horizontal="center"/>
    </xf>
    <xf numFmtId="10" fontId="16" fillId="0" borderId="8" xfId="3" applyNumberFormat="1" applyFont="1" applyFill="1" applyBorder="1" applyAlignment="1" applyProtection="1">
      <alignment horizontal="center"/>
      <protection locked="0"/>
    </xf>
    <xf numFmtId="2" fontId="14" fillId="7" borderId="8" xfId="3" applyNumberFormat="1" applyFont="1" applyFill="1" applyBorder="1" applyAlignment="1" applyProtection="1">
      <alignment horizontal="center"/>
    </xf>
    <xf numFmtId="0" fontId="14" fillId="2" borderId="0" xfId="0" applyFont="1" applyFill="1" applyAlignment="1">
      <alignment vertical="top" wrapText="1"/>
    </xf>
    <xf numFmtId="43" fontId="14" fillId="2" borderId="0" xfId="1" applyFont="1" applyFill="1" applyBorder="1" applyAlignment="1" applyProtection="1">
      <alignment vertical="top" wrapText="1"/>
    </xf>
    <xf numFmtId="0" fontId="14" fillId="7" borderId="8" xfId="0" applyFont="1" applyFill="1" applyBorder="1" applyAlignment="1">
      <alignment horizontal="center" vertical="center"/>
    </xf>
    <xf numFmtId="10" fontId="21" fillId="0" borderId="8" xfId="3" applyNumberFormat="1" applyFont="1" applyFill="1" applyBorder="1" applyAlignment="1" applyProtection="1">
      <alignment horizontal="center"/>
      <protection locked="0"/>
    </xf>
    <xf numFmtId="10" fontId="14" fillId="7" borderId="7" xfId="0" applyNumberFormat="1" applyFont="1" applyFill="1" applyBorder="1" applyAlignment="1">
      <alignment horizontal="center"/>
    </xf>
    <xf numFmtId="0" fontId="14" fillId="7" borderId="0" xfId="0" applyFont="1" applyFill="1" applyAlignment="1">
      <alignment horizontal="center"/>
    </xf>
    <xf numFmtId="10" fontId="14" fillId="7" borderId="0" xfId="0" applyNumberFormat="1" applyFont="1" applyFill="1" applyAlignment="1">
      <alignment horizontal="center"/>
    </xf>
    <xf numFmtId="2" fontId="14" fillId="7" borderId="0" xfId="3" applyNumberFormat="1" applyFont="1" applyFill="1" applyBorder="1" applyAlignment="1" applyProtection="1">
      <alignment horizontal="center"/>
    </xf>
    <xf numFmtId="2" fontId="12" fillId="0" borderId="8" xfId="0" applyNumberFormat="1" applyFont="1" applyBorder="1" applyAlignment="1" applyProtection="1">
      <alignment horizontal="center" vertical="top" wrapText="1"/>
      <protection locked="0"/>
    </xf>
    <xf numFmtId="0" fontId="18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2" fontId="14" fillId="7" borderId="8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7" borderId="5" xfId="0" applyFont="1" applyFill="1" applyBorder="1" applyAlignment="1">
      <alignment vertical="top" wrapText="1"/>
    </xf>
    <xf numFmtId="0" fontId="12" fillId="2" borderId="5" xfId="0" applyFont="1" applyFill="1" applyBorder="1" applyAlignment="1">
      <alignment wrapText="1"/>
    </xf>
    <xf numFmtId="0" fontId="12" fillId="2" borderId="5" xfId="0" applyFont="1" applyFill="1" applyBorder="1" applyAlignment="1">
      <alignment horizontal="left" wrapText="1"/>
    </xf>
    <xf numFmtId="0" fontId="12" fillId="2" borderId="6" xfId="0" applyFont="1" applyFill="1" applyBorder="1" applyAlignment="1">
      <alignment horizontal="left" wrapText="1"/>
    </xf>
    <xf numFmtId="0" fontId="14" fillId="7" borderId="8" xfId="0" applyFont="1" applyFill="1" applyBorder="1" applyAlignment="1">
      <alignment vertical="center" wrapText="1"/>
    </xf>
    <xf numFmtId="0" fontId="14" fillId="7" borderId="7" xfId="0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10" fontId="12" fillId="0" borderId="8" xfId="0" applyNumberFormat="1" applyFont="1" applyBorder="1" applyAlignment="1" applyProtection="1">
      <alignment horizontal="center" vertical="center" wrapText="1"/>
      <protection locked="0"/>
    </xf>
    <xf numFmtId="2" fontId="12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vertical="top" wrapText="1"/>
    </xf>
    <xf numFmtId="0" fontId="14" fillId="0" borderId="7" xfId="0" applyFont="1" applyBorder="1" applyAlignment="1">
      <alignment vertical="top" wrapText="1"/>
    </xf>
    <xf numFmtId="10" fontId="12" fillId="0" borderId="8" xfId="0" applyNumberFormat="1" applyFont="1" applyBorder="1" applyAlignment="1" applyProtection="1">
      <alignment horizontal="center" vertical="top" wrapText="1"/>
      <protection locked="0"/>
    </xf>
    <xf numFmtId="0" fontId="14" fillId="0" borderId="5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22" fillId="2" borderId="8" xfId="0" applyFont="1" applyFill="1" applyBorder="1" applyAlignment="1">
      <alignment horizontal="center" vertical="top" wrapText="1"/>
    </xf>
    <xf numFmtId="0" fontId="19" fillId="2" borderId="5" xfId="0" applyFont="1" applyFill="1" applyBorder="1" applyAlignment="1">
      <alignment vertical="top" wrapText="1"/>
    </xf>
    <xf numFmtId="0" fontId="19" fillId="2" borderId="6" xfId="0" applyFont="1" applyFill="1" applyBorder="1" applyAlignment="1">
      <alignment vertical="top" wrapText="1"/>
    </xf>
    <xf numFmtId="0" fontId="16" fillId="0" borderId="6" xfId="0" applyFont="1" applyBorder="1"/>
    <xf numFmtId="0" fontId="16" fillId="0" borderId="7" xfId="0" applyFont="1" applyBorder="1"/>
    <xf numFmtId="0" fontId="12" fillId="2" borderId="8" xfId="0" applyFont="1" applyFill="1" applyBorder="1" applyAlignment="1">
      <alignment vertical="top" wrapText="1"/>
    </xf>
    <xf numFmtId="0" fontId="12" fillId="2" borderId="7" xfId="0" applyFont="1" applyFill="1" applyBorder="1" applyAlignment="1">
      <alignment vertical="top" wrapText="1"/>
    </xf>
    <xf numFmtId="43" fontId="12" fillId="0" borderId="0" xfId="0" applyNumberFormat="1" applyFont="1"/>
    <xf numFmtId="0" fontId="12" fillId="0" borderId="6" xfId="0" applyFont="1" applyBorder="1" applyAlignment="1">
      <alignment vertical="top" wrapText="1"/>
    </xf>
    <xf numFmtId="0" fontId="2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 applyProtection="1">
      <alignment vertical="top" wrapText="1"/>
      <protection locked="0"/>
    </xf>
    <xf numFmtId="0" fontId="12" fillId="2" borderId="7" xfId="0" applyFont="1" applyFill="1" applyBorder="1" applyAlignment="1" applyProtection="1">
      <alignment vertical="top" wrapText="1"/>
      <protection locked="0"/>
    </xf>
    <xf numFmtId="4" fontId="12" fillId="0" borderId="0" xfId="0" applyNumberFormat="1" applyFont="1"/>
    <xf numFmtId="10" fontId="14" fillId="7" borderId="8" xfId="0" applyNumberFormat="1" applyFont="1" applyFill="1" applyBorder="1" applyAlignment="1">
      <alignment horizontal="center"/>
    </xf>
    <xf numFmtId="4" fontId="14" fillId="7" borderId="8" xfId="0" applyNumberFormat="1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10" fontId="23" fillId="2" borderId="0" xfId="0" applyNumberFormat="1" applyFont="1" applyFill="1" applyAlignment="1">
      <alignment horizontal="center"/>
    </xf>
    <xf numFmtId="2" fontId="24" fillId="2" borderId="0" xfId="0" applyNumberFormat="1" applyFont="1" applyFill="1" applyAlignment="1">
      <alignment horizontal="center"/>
    </xf>
    <xf numFmtId="0" fontId="20" fillId="0" borderId="0" xfId="0" applyFont="1"/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top" wrapText="1"/>
    </xf>
    <xf numFmtId="4" fontId="12" fillId="0" borderId="8" xfId="1" applyNumberFormat="1" applyFont="1" applyBorder="1" applyAlignment="1" applyProtection="1">
      <alignment horizontal="center" vertical="center" wrapText="1"/>
    </xf>
    <xf numFmtId="4" fontId="12" fillId="0" borderId="8" xfId="1" applyNumberFormat="1" applyFont="1" applyFill="1" applyBorder="1" applyAlignment="1" applyProtection="1">
      <alignment horizontal="center" vertical="center" wrapText="1"/>
    </xf>
    <xf numFmtId="4" fontId="14" fillId="7" borderId="8" xfId="1" applyNumberFormat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>
      <alignment horizontal="center" wrapText="1"/>
    </xf>
    <xf numFmtId="4" fontId="12" fillId="0" borderId="8" xfId="1" applyNumberFormat="1" applyFont="1" applyFill="1" applyBorder="1" applyAlignment="1" applyProtection="1">
      <alignment horizontal="center" wrapText="1"/>
    </xf>
    <xf numFmtId="0" fontId="12" fillId="7" borderId="8" xfId="0" applyFont="1" applyFill="1" applyBorder="1" applyAlignment="1">
      <alignment horizontal="center" wrapText="1"/>
    </xf>
    <xf numFmtId="4" fontId="14" fillId="7" borderId="8" xfId="1" applyNumberFormat="1" applyFont="1" applyFill="1" applyBorder="1" applyAlignment="1" applyProtection="1">
      <alignment horizontal="center" vertical="top" wrapText="1"/>
    </xf>
    <xf numFmtId="4" fontId="20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167" fontId="12" fillId="0" borderId="8" xfId="0" applyNumberFormat="1" applyFont="1" applyBorder="1" applyAlignment="1">
      <alignment horizontal="center" vertical="center" wrapText="1"/>
    </xf>
    <xf numFmtId="167" fontId="12" fillId="0" borderId="8" xfId="0" applyNumberFormat="1" applyFont="1" applyBorder="1" applyAlignment="1">
      <alignment vertical="center" wrapText="1"/>
    </xf>
    <xf numFmtId="167" fontId="12" fillId="0" borderId="0" xfId="0" applyNumberFormat="1" applyFont="1" applyAlignment="1">
      <alignment vertical="center"/>
    </xf>
    <xf numFmtId="0" fontId="14" fillId="0" borderId="8" xfId="0" applyFont="1" applyBorder="1"/>
    <xf numFmtId="0" fontId="12" fillId="0" borderId="8" xfId="0" applyFont="1" applyBorder="1" applyAlignment="1">
      <alignment horizontal="center"/>
    </xf>
    <xf numFmtId="43" fontId="12" fillId="0" borderId="8" xfId="1" applyFont="1" applyBorder="1" applyAlignment="1" applyProtection="1"/>
    <xf numFmtId="4" fontId="12" fillId="0" borderId="8" xfId="0" applyNumberFormat="1" applyFont="1" applyBorder="1"/>
    <xf numFmtId="0" fontId="12" fillId="2" borderId="0" xfId="0" applyFont="1" applyFill="1" applyAlignment="1">
      <alignment vertical="center"/>
    </xf>
    <xf numFmtId="2" fontId="12" fillId="0" borderId="0" xfId="0" applyNumberFormat="1" applyFont="1"/>
    <xf numFmtId="0" fontId="25" fillId="7" borderId="5" xfId="0" applyFont="1" applyFill="1" applyBorder="1" applyAlignment="1">
      <alignment vertical="top" wrapText="1"/>
    </xf>
    <xf numFmtId="0" fontId="2" fillId="2" borderId="0" xfId="5" applyFont="1" applyFill="1" applyAlignment="1">
      <alignment horizontal="center" vertical="center"/>
    </xf>
    <xf numFmtId="0" fontId="2" fillId="2" borderId="3" xfId="5" applyFont="1" applyFill="1" applyBorder="1" applyAlignment="1">
      <alignment horizontal="center" vertical="center"/>
    </xf>
    <xf numFmtId="0" fontId="2" fillId="2" borderId="4" xfId="5" applyFont="1" applyFill="1" applyBorder="1" applyAlignment="1">
      <alignment horizontal="center" vertical="center"/>
    </xf>
    <xf numFmtId="0" fontId="26" fillId="2" borderId="4" xfId="5" applyFont="1" applyFill="1" applyBorder="1" applyAlignment="1">
      <alignment horizontal="center" vertical="center"/>
    </xf>
    <xf numFmtId="0" fontId="30" fillId="2" borderId="4" xfId="5" applyFont="1" applyFill="1" applyBorder="1" applyAlignment="1">
      <alignment horizontal="center" vertical="center"/>
    </xf>
    <xf numFmtId="0" fontId="2" fillId="2" borderId="8" xfId="5" applyFont="1" applyFill="1" applyBorder="1" applyAlignment="1">
      <alignment horizontal="center" vertical="center"/>
    </xf>
    <xf numFmtId="0" fontId="2" fillId="2" borderId="8" xfId="5" applyFont="1" applyFill="1" applyBorder="1" applyAlignment="1">
      <alignment vertical="center"/>
    </xf>
    <xf numFmtId="0" fontId="2" fillId="2" borderId="8" xfId="5" applyFont="1" applyFill="1" applyBorder="1" applyAlignment="1">
      <alignment horizontal="left" vertical="center"/>
    </xf>
    <xf numFmtId="0" fontId="6" fillId="2" borderId="8" xfId="5" applyFont="1" applyFill="1" applyBorder="1" applyAlignment="1">
      <alignment horizontal="center" vertical="center"/>
    </xf>
    <xf numFmtId="0" fontId="27" fillId="2" borderId="8" xfId="5" applyFont="1" applyFill="1" applyBorder="1" applyAlignment="1">
      <alignment horizontal="center" vertical="center" wrapText="1"/>
    </xf>
    <xf numFmtId="0" fontId="31" fillId="2" borderId="8" xfId="5" applyFont="1" applyFill="1" applyBorder="1" applyAlignment="1">
      <alignment horizontal="center" vertical="center" wrapText="1"/>
    </xf>
    <xf numFmtId="0" fontId="6" fillId="2" borderId="8" xfId="5" applyFont="1" applyFill="1" applyBorder="1" applyAlignment="1">
      <alignment horizontal="center" vertical="center" wrapText="1"/>
    </xf>
    <xf numFmtId="0" fontId="7" fillId="2" borderId="8" xfId="5" applyFont="1" applyFill="1" applyBorder="1" applyAlignment="1">
      <alignment horizontal="center" vertical="center"/>
    </xf>
    <xf numFmtId="0" fontId="8" fillId="2" borderId="8" xfId="5" applyFont="1" applyFill="1" applyBorder="1" applyAlignment="1">
      <alignment horizontal="left" vertical="center" wrapText="1"/>
    </xf>
    <xf numFmtId="0" fontId="9" fillId="2" borderId="8" xfId="5" applyFont="1" applyFill="1" applyBorder="1" applyAlignment="1">
      <alignment horizontal="left" vertical="center" wrapText="1"/>
    </xf>
    <xf numFmtId="0" fontId="7" fillId="2" borderId="5" xfId="5" applyFont="1" applyFill="1" applyBorder="1" applyAlignment="1">
      <alignment horizontal="center" vertical="center"/>
    </xf>
    <xf numFmtId="44" fontId="26" fillId="2" borderId="0" xfId="6" applyFont="1" applyFill="1" applyAlignment="1">
      <alignment horizontal="center" vertical="center"/>
    </xf>
    <xf numFmtId="44" fontId="30" fillId="2" borderId="0" xfId="6" applyFont="1" applyFill="1" applyAlignment="1">
      <alignment horizontal="center" vertical="center"/>
    </xf>
    <xf numFmtId="44" fontId="2" fillId="2" borderId="0" xfId="6" applyFont="1" applyFill="1" applyAlignment="1">
      <alignment horizontal="center" vertical="center"/>
    </xf>
    <xf numFmtId="0" fontId="10" fillId="0" borderId="8" xfId="5" applyFont="1" applyBorder="1" applyAlignment="1">
      <alignment horizontal="justify" vertical="center"/>
    </xf>
    <xf numFmtId="0" fontId="10" fillId="0" borderId="5" xfId="5" applyFont="1" applyBorder="1" applyAlignment="1">
      <alignment horizontal="justify" vertical="center"/>
    </xf>
    <xf numFmtId="0" fontId="29" fillId="0" borderId="0" xfId="5" applyFont="1"/>
    <xf numFmtId="0" fontId="32" fillId="0" borderId="0" xfId="5" applyFont="1"/>
    <xf numFmtId="0" fontId="1" fillId="0" borderId="0" xfId="5"/>
    <xf numFmtId="10" fontId="2" fillId="2" borderId="0" xfId="5" applyNumberFormat="1" applyFont="1" applyFill="1" applyAlignment="1">
      <alignment horizontal="center" vertical="center"/>
    </xf>
    <xf numFmtId="0" fontId="26" fillId="2" borderId="0" xfId="5" applyFont="1" applyFill="1" applyAlignment="1">
      <alignment horizontal="center" vertical="center"/>
    </xf>
    <xf numFmtId="0" fontId="30" fillId="2" borderId="0" xfId="5" applyFont="1" applyFill="1" applyAlignment="1">
      <alignment horizontal="center" vertical="center"/>
    </xf>
    <xf numFmtId="167" fontId="28" fillId="2" borderId="8" xfId="6" applyNumberFormat="1" applyFont="1" applyFill="1" applyBorder="1" applyAlignment="1">
      <alignment horizontal="center" vertical="center"/>
    </xf>
    <xf numFmtId="167" fontId="31" fillId="2" borderId="8" xfId="6" applyNumberFormat="1" applyFont="1" applyFill="1" applyBorder="1" applyAlignment="1">
      <alignment horizontal="center" vertical="center"/>
    </xf>
    <xf numFmtId="167" fontId="6" fillId="2" borderId="8" xfId="6" applyNumberFormat="1" applyFont="1" applyFill="1" applyBorder="1" applyAlignment="1">
      <alignment horizontal="center" vertical="center"/>
    </xf>
    <xf numFmtId="167" fontId="7" fillId="2" borderId="8" xfId="5" applyNumberFormat="1" applyFont="1" applyFill="1" applyBorder="1" applyAlignment="1">
      <alignment horizontal="center" vertical="center"/>
    </xf>
    <xf numFmtId="167" fontId="7" fillId="2" borderId="8" xfId="6" applyNumberFormat="1" applyFont="1" applyFill="1" applyBorder="1" applyAlignment="1">
      <alignment horizontal="center" vertical="center"/>
    </xf>
    <xf numFmtId="167" fontId="26" fillId="2" borderId="8" xfId="6" applyNumberFormat="1" applyFont="1" applyFill="1" applyBorder="1" applyAlignment="1">
      <alignment horizontal="center" vertical="center"/>
    </xf>
    <xf numFmtId="0" fontId="34" fillId="2" borderId="7" xfId="0" applyFont="1" applyFill="1" applyBorder="1" applyAlignment="1">
      <alignment horizontal="left" wrapText="1"/>
    </xf>
    <xf numFmtId="0" fontId="34" fillId="0" borderId="7" xfId="0" applyFont="1" applyBorder="1" applyAlignment="1" applyProtection="1">
      <alignment horizontal="left" wrapText="1"/>
      <protection locked="0"/>
    </xf>
    <xf numFmtId="2" fontId="34" fillId="0" borderId="8" xfId="0" applyNumberFormat="1" applyFont="1" applyBorder="1" applyAlignment="1">
      <alignment horizontal="center" vertical="top" wrapText="1"/>
    </xf>
    <xf numFmtId="167" fontId="16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4" fontId="14" fillId="0" borderId="8" xfId="4" applyNumberFormat="1" applyFont="1" applyFill="1" applyBorder="1" applyAlignment="1" applyProtection="1">
      <alignment horizontal="center" vertical="top" wrapText="1"/>
    </xf>
    <xf numFmtId="0" fontId="36" fillId="7" borderId="5" xfId="0" applyFont="1" applyFill="1" applyBorder="1" applyAlignment="1">
      <alignment horizontal="center" vertical="top" wrapText="1"/>
    </xf>
    <xf numFmtId="169" fontId="36" fillId="7" borderId="8" xfId="0" applyNumberFormat="1" applyFont="1" applyFill="1" applyBorder="1" applyAlignment="1">
      <alignment horizontal="center" vertical="center" wrapText="1"/>
    </xf>
    <xf numFmtId="0" fontId="37" fillId="7" borderId="8" xfId="0" applyFont="1" applyFill="1" applyBorder="1" applyAlignment="1">
      <alignment horizontal="center" vertical="top" wrapText="1"/>
    </xf>
    <xf numFmtId="0" fontId="38" fillId="0" borderId="8" xfId="0" applyFont="1" applyBorder="1"/>
    <xf numFmtId="43" fontId="38" fillId="0" borderId="7" xfId="1" applyFont="1" applyFill="1" applyBorder="1" applyAlignment="1" applyProtection="1">
      <alignment horizontal="center" wrapText="1"/>
      <protection locked="0"/>
    </xf>
    <xf numFmtId="2" fontId="38" fillId="2" borderId="8" xfId="0" applyNumberFormat="1" applyFont="1" applyFill="1" applyBorder="1" applyAlignment="1">
      <alignment horizontal="center" vertical="top" wrapText="1"/>
    </xf>
    <xf numFmtId="0" fontId="39" fillId="2" borderId="4" xfId="5" applyFont="1" applyFill="1" applyBorder="1" applyAlignment="1">
      <alignment horizontal="center" vertical="center"/>
    </xf>
    <xf numFmtId="0" fontId="40" fillId="2" borderId="8" xfId="5" applyFont="1" applyFill="1" applyBorder="1" applyAlignment="1">
      <alignment horizontal="center" vertical="center" wrapText="1"/>
    </xf>
    <xf numFmtId="167" fontId="40" fillId="2" borderId="8" xfId="6" applyNumberFormat="1" applyFont="1" applyFill="1" applyBorder="1" applyAlignment="1">
      <alignment horizontal="center" vertical="center"/>
    </xf>
    <xf numFmtId="44" fontId="39" fillId="2" borderId="0" xfId="6" applyFont="1" applyFill="1" applyAlignment="1">
      <alignment horizontal="center" vertical="center"/>
    </xf>
    <xf numFmtId="0" fontId="41" fillId="0" borderId="0" xfId="5" applyFont="1"/>
    <xf numFmtId="0" fontId="39" fillId="2" borderId="0" xfId="5" applyFont="1" applyFill="1" applyAlignment="1">
      <alignment horizontal="center" vertical="center"/>
    </xf>
    <xf numFmtId="0" fontId="39" fillId="2" borderId="8" xfId="5" applyFont="1" applyFill="1" applyBorder="1" applyAlignment="1">
      <alignment horizontal="center" vertical="center"/>
    </xf>
    <xf numFmtId="170" fontId="39" fillId="2" borderId="8" xfId="5" applyNumberFormat="1" applyFont="1" applyFill="1" applyBorder="1" applyAlignment="1">
      <alignment horizontal="center" vertical="center"/>
    </xf>
    <xf numFmtId="2" fontId="16" fillId="2" borderId="8" xfId="3" applyNumberFormat="1" applyFont="1" applyFill="1" applyBorder="1" applyAlignment="1" applyProtection="1">
      <alignment horizontal="center"/>
    </xf>
    <xf numFmtId="0" fontId="42" fillId="0" borderId="0" xfId="0" applyFont="1" applyAlignment="1">
      <alignment horizontal="center"/>
    </xf>
    <xf numFmtId="8" fontId="12" fillId="2" borderId="8" xfId="0" applyNumberFormat="1" applyFont="1" applyFill="1" applyBorder="1" applyAlignment="1">
      <alignment horizontal="right" vertical="center" wrapText="1"/>
    </xf>
    <xf numFmtId="8" fontId="14" fillId="8" borderId="8" xfId="0" applyNumberFormat="1" applyFont="1" applyFill="1" applyBorder="1" applyAlignment="1">
      <alignment horizontal="center" vertical="center" wrapText="1"/>
    </xf>
    <xf numFmtId="0" fontId="8" fillId="2" borderId="5" xfId="5" applyFont="1" applyFill="1" applyBorder="1" applyAlignment="1">
      <alignment horizontal="center" vertical="center" wrapText="1"/>
    </xf>
    <xf numFmtId="0" fontId="8" fillId="2" borderId="6" xfId="5" applyFont="1" applyFill="1" applyBorder="1" applyAlignment="1">
      <alignment horizontal="center" vertical="center" wrapText="1"/>
    </xf>
    <xf numFmtId="0" fontId="8" fillId="2" borderId="7" xfId="5" applyFont="1" applyFill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2" fillId="2" borderId="5" xfId="5" applyFont="1" applyFill="1" applyBorder="1" applyAlignment="1">
      <alignment horizontal="left" vertical="center"/>
    </xf>
    <xf numFmtId="0" fontId="2" fillId="2" borderId="6" xfId="5" applyFont="1" applyFill="1" applyBorder="1" applyAlignment="1">
      <alignment horizontal="left" vertical="center"/>
    </xf>
    <xf numFmtId="0" fontId="2" fillId="2" borderId="7" xfId="5" applyFont="1" applyFill="1" applyBorder="1" applyAlignment="1">
      <alignment horizontal="left" vertical="center"/>
    </xf>
    <xf numFmtId="0" fontId="2" fillId="2" borderId="8" xfId="5" applyFont="1" applyFill="1" applyBorder="1" applyAlignment="1">
      <alignment horizontal="left" vertical="center"/>
    </xf>
    <xf numFmtId="49" fontId="4" fillId="2" borderId="5" xfId="5" applyNumberFormat="1" applyFont="1" applyFill="1" applyBorder="1" applyAlignment="1">
      <alignment horizontal="left" vertical="center"/>
    </xf>
    <xf numFmtId="49" fontId="4" fillId="2" borderId="6" xfId="5" applyNumberFormat="1" applyFont="1" applyFill="1" applyBorder="1" applyAlignment="1">
      <alignment horizontal="left" vertical="center"/>
    </xf>
    <xf numFmtId="49" fontId="4" fillId="2" borderId="7" xfId="5" applyNumberFormat="1" applyFont="1" applyFill="1" applyBorder="1" applyAlignment="1">
      <alignment horizontal="left" vertical="center"/>
    </xf>
    <xf numFmtId="0" fontId="5" fillId="3" borderId="5" xfId="5" applyFont="1" applyFill="1" applyBorder="1" applyAlignment="1">
      <alignment horizontal="center"/>
    </xf>
    <xf numFmtId="0" fontId="5" fillId="3" borderId="6" xfId="5" applyFont="1" applyFill="1" applyBorder="1" applyAlignment="1">
      <alignment horizontal="center"/>
    </xf>
    <xf numFmtId="0" fontId="5" fillId="3" borderId="7" xfId="5" applyFont="1" applyFill="1" applyBorder="1" applyAlignment="1">
      <alignment horizontal="center"/>
    </xf>
    <xf numFmtId="0" fontId="6" fillId="2" borderId="5" xfId="5" applyFont="1" applyFill="1" applyBorder="1" applyAlignment="1">
      <alignment horizontal="center" vertical="center"/>
    </xf>
    <xf numFmtId="0" fontId="6" fillId="2" borderId="6" xfId="5" applyFont="1" applyFill="1" applyBorder="1" applyAlignment="1">
      <alignment horizontal="center" vertical="center"/>
    </xf>
    <xf numFmtId="0" fontId="6" fillId="2" borderId="7" xfId="5" applyFont="1" applyFill="1" applyBorder="1" applyAlignment="1">
      <alignment horizontal="center" vertical="center"/>
    </xf>
    <xf numFmtId="0" fontId="2" fillId="2" borderId="0" xfId="5" applyFont="1" applyFill="1" applyAlignment="1">
      <alignment horizontal="left" vertical="center"/>
    </xf>
    <xf numFmtId="0" fontId="14" fillId="0" borderId="12" xfId="0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8" xfId="0" applyFont="1" applyBorder="1" applyAlignment="1">
      <alignment horizontal="left" wrapText="1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4" fillId="7" borderId="5" xfId="0" applyFont="1" applyFill="1" applyBorder="1" applyAlignment="1">
      <alignment horizontal="center" vertical="top" wrapText="1"/>
    </xf>
    <xf numFmtId="0" fontId="14" fillId="7" borderId="6" xfId="0" applyFont="1" applyFill="1" applyBorder="1" applyAlignment="1">
      <alignment horizontal="center" vertical="top" wrapText="1"/>
    </xf>
    <xf numFmtId="0" fontId="14" fillId="7" borderId="7" xfId="0" applyFont="1" applyFill="1" applyBorder="1" applyAlignment="1">
      <alignment horizontal="center" vertical="top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2" borderId="0" xfId="0" applyFont="1" applyFill="1" applyAlignment="1">
      <alignment horizontal="center" vertical="top" wrapText="1"/>
    </xf>
    <xf numFmtId="0" fontId="14" fillId="7" borderId="5" xfId="0" applyFont="1" applyFill="1" applyBorder="1" applyAlignment="1">
      <alignment horizontal="center"/>
    </xf>
    <xf numFmtId="0" fontId="14" fillId="7" borderId="6" xfId="0" applyFont="1" applyFill="1" applyBorder="1" applyAlignment="1">
      <alignment horizontal="center"/>
    </xf>
    <xf numFmtId="0" fontId="23" fillId="2" borderId="14" xfId="0" applyFont="1" applyFill="1" applyBorder="1" applyAlignment="1">
      <alignment horizontal="center"/>
    </xf>
    <xf numFmtId="0" fontId="12" fillId="0" borderId="5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4" fillId="2" borderId="12" xfId="0" applyFont="1" applyFill="1" applyBorder="1" applyAlignment="1">
      <alignment horizontal="center" vertical="top" wrapText="1"/>
    </xf>
    <xf numFmtId="0" fontId="14" fillId="7" borderId="5" xfId="0" applyFont="1" applyFill="1" applyBorder="1" applyAlignment="1">
      <alignment horizontal="left" vertical="top" wrapText="1"/>
    </xf>
    <xf numFmtId="0" fontId="14" fillId="7" borderId="6" xfId="0" applyFont="1" applyFill="1" applyBorder="1" applyAlignment="1">
      <alignment horizontal="left" vertical="top" wrapText="1"/>
    </xf>
    <xf numFmtId="0" fontId="14" fillId="7" borderId="7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wrapText="1"/>
    </xf>
    <xf numFmtId="0" fontId="12" fillId="2" borderId="6" xfId="0" applyFont="1" applyFill="1" applyBorder="1" applyAlignment="1">
      <alignment horizontal="left" wrapText="1"/>
    </xf>
    <xf numFmtId="0" fontId="12" fillId="2" borderId="7" xfId="0" applyFont="1" applyFill="1" applyBorder="1" applyAlignment="1">
      <alignment horizontal="left" wrapText="1"/>
    </xf>
    <xf numFmtId="0" fontId="21" fillId="2" borderId="5" xfId="0" applyFont="1" applyFill="1" applyBorder="1" applyAlignment="1">
      <alignment horizontal="left" vertical="justify" wrapText="1"/>
    </xf>
    <xf numFmtId="0" fontId="21" fillId="2" borderId="6" xfId="0" applyFont="1" applyFill="1" applyBorder="1" applyAlignment="1">
      <alignment horizontal="left" vertical="justify" wrapText="1"/>
    </xf>
    <xf numFmtId="0" fontId="21" fillId="2" borderId="7" xfId="0" applyFont="1" applyFill="1" applyBorder="1" applyAlignment="1">
      <alignment horizontal="left" vertical="justify" wrapText="1"/>
    </xf>
    <xf numFmtId="0" fontId="14" fillId="7" borderId="7" xfId="0" applyFont="1" applyFill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4" fillId="2" borderId="12" xfId="0" applyFont="1" applyFill="1" applyBorder="1" applyAlignment="1">
      <alignment horizontal="left" vertical="top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wrapText="1"/>
    </xf>
    <xf numFmtId="0" fontId="16" fillId="2" borderId="6" xfId="0" applyFont="1" applyFill="1" applyBorder="1" applyAlignment="1">
      <alignment horizontal="left" wrapText="1"/>
    </xf>
    <xf numFmtId="0" fontId="16" fillId="2" borderId="7" xfId="0" applyFont="1" applyFill="1" applyBorder="1" applyAlignment="1">
      <alignment horizontal="left" wrapText="1"/>
    </xf>
    <xf numFmtId="0" fontId="12" fillId="2" borderId="5" xfId="0" applyFont="1" applyFill="1" applyBorder="1" applyAlignment="1">
      <alignment horizontal="left" vertical="justify" wrapText="1"/>
    </xf>
    <xf numFmtId="0" fontId="12" fillId="2" borderId="6" xfId="0" applyFont="1" applyFill="1" applyBorder="1" applyAlignment="1">
      <alignment horizontal="left" vertical="justify" wrapText="1"/>
    </xf>
    <xf numFmtId="0" fontId="12" fillId="2" borderId="7" xfId="0" applyFont="1" applyFill="1" applyBorder="1" applyAlignment="1">
      <alignment horizontal="left" vertical="justify" wrapText="1"/>
    </xf>
    <xf numFmtId="0" fontId="16" fillId="2" borderId="5" xfId="0" applyFont="1" applyFill="1" applyBorder="1" applyAlignment="1">
      <alignment horizontal="left" vertical="justify" wrapText="1"/>
    </xf>
    <xf numFmtId="0" fontId="16" fillId="2" borderId="6" xfId="0" applyFont="1" applyFill="1" applyBorder="1" applyAlignment="1">
      <alignment horizontal="left" vertical="justify" wrapText="1"/>
    </xf>
    <xf numFmtId="0" fontId="16" fillId="2" borderId="7" xfId="0" applyFont="1" applyFill="1" applyBorder="1" applyAlignment="1">
      <alignment horizontal="left" vertical="justify" wrapText="1"/>
    </xf>
    <xf numFmtId="0" fontId="21" fillId="2" borderId="5" xfId="0" applyFont="1" applyFill="1" applyBorder="1" applyAlignment="1">
      <alignment horizontal="left" wrapText="1"/>
    </xf>
    <xf numFmtId="0" fontId="21" fillId="2" borderId="6" xfId="0" applyFont="1" applyFill="1" applyBorder="1" applyAlignment="1">
      <alignment horizontal="left" wrapText="1"/>
    </xf>
    <xf numFmtId="0" fontId="21" fillId="2" borderId="7" xfId="0" applyFont="1" applyFill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0" fontId="14" fillId="2" borderId="5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7" borderId="8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7" xfId="0" applyFont="1" applyFill="1" applyBorder="1" applyAlignment="1">
      <alignment horizontal="left" vertical="top" wrapText="1"/>
    </xf>
    <xf numFmtId="0" fontId="14" fillId="7" borderId="5" xfId="0" applyFont="1" applyFill="1" applyBorder="1" applyAlignment="1">
      <alignment horizontal="left"/>
    </xf>
    <xf numFmtId="0" fontId="14" fillId="7" borderId="6" xfId="0" applyFont="1" applyFill="1" applyBorder="1" applyAlignment="1">
      <alignment horizontal="left"/>
    </xf>
    <xf numFmtId="0" fontId="14" fillId="7" borderId="7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left"/>
    </xf>
    <xf numFmtId="0" fontId="14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2" fillId="0" borderId="5" xfId="0" applyFont="1" applyBorder="1" applyAlignment="1" applyProtection="1">
      <alignment horizontal="left" wrapText="1"/>
      <protection locked="0"/>
    </xf>
    <xf numFmtId="0" fontId="12" fillId="0" borderId="6" xfId="0" applyFont="1" applyBorder="1" applyAlignment="1" applyProtection="1">
      <alignment horizontal="left" wrapText="1"/>
      <protection locked="0"/>
    </xf>
    <xf numFmtId="0" fontId="14" fillId="0" borderId="14" xfId="0" applyFont="1" applyBorder="1" applyAlignment="1">
      <alignment horizontal="center"/>
    </xf>
    <xf numFmtId="0" fontId="15" fillId="7" borderId="5" xfId="0" applyFont="1" applyFill="1" applyBorder="1" applyAlignment="1">
      <alignment horizontal="left" vertical="top" wrapText="1"/>
    </xf>
    <xf numFmtId="0" fontId="15" fillId="7" borderId="6" xfId="0" applyFont="1" applyFill="1" applyBorder="1" applyAlignment="1">
      <alignment horizontal="left" vertical="top" wrapText="1"/>
    </xf>
    <xf numFmtId="0" fontId="15" fillId="7" borderId="7" xfId="0" applyFont="1" applyFill="1" applyBorder="1" applyAlignment="1">
      <alignment horizontal="left" vertical="top" wrapText="1"/>
    </xf>
    <xf numFmtId="14" fontId="12" fillId="0" borderId="5" xfId="0" applyNumberFormat="1" applyFont="1" applyBorder="1" applyAlignment="1" applyProtection="1">
      <alignment horizontal="center" vertical="center" wrapText="1"/>
      <protection locked="0"/>
    </xf>
    <xf numFmtId="14" fontId="12" fillId="0" borderId="6" xfId="0" applyNumberFormat="1" applyFont="1" applyBorder="1" applyAlignment="1" applyProtection="1">
      <alignment horizontal="center" vertical="center" wrapText="1"/>
      <protection locked="0"/>
    </xf>
    <xf numFmtId="14" fontId="12" fillId="0" borderId="7" xfId="0" applyNumberFormat="1" applyFont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166" fontId="12" fillId="0" borderId="5" xfId="2" applyNumberFormat="1" applyFont="1" applyFill="1" applyBorder="1" applyAlignment="1" applyProtection="1">
      <alignment horizontal="center" vertical="top" wrapText="1"/>
      <protection locked="0"/>
    </xf>
    <xf numFmtId="166" fontId="12" fillId="0" borderId="6" xfId="2" applyNumberFormat="1" applyFont="1" applyFill="1" applyBorder="1" applyAlignment="1" applyProtection="1">
      <alignment horizontal="center" vertical="top" wrapText="1"/>
      <protection locked="0"/>
    </xf>
    <xf numFmtId="166" fontId="12" fillId="0" borderId="7" xfId="2" applyNumberFormat="1" applyFont="1" applyFill="1" applyBorder="1" applyAlignment="1" applyProtection="1">
      <alignment horizontal="center" vertical="top" wrapText="1"/>
      <protection locked="0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7" borderId="5" xfId="0" applyFont="1" applyFill="1" applyBorder="1" applyAlignment="1">
      <alignment horizontal="left" vertical="center"/>
    </xf>
    <xf numFmtId="0" fontId="14" fillId="7" borderId="6" xfId="0" applyFont="1" applyFill="1" applyBorder="1" applyAlignment="1">
      <alignment horizontal="left" vertical="center"/>
    </xf>
    <xf numFmtId="0" fontId="14" fillId="7" borderId="7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12" fillId="0" borderId="16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2" fillId="3" borderId="5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top" wrapText="1"/>
    </xf>
    <xf numFmtId="0" fontId="14" fillId="3" borderId="7" xfId="0" applyFont="1" applyFill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49" fontId="15" fillId="2" borderId="5" xfId="0" applyNumberFormat="1" applyFont="1" applyFill="1" applyBorder="1" applyAlignment="1">
      <alignment horizontal="left" vertical="center"/>
    </xf>
    <xf numFmtId="49" fontId="15" fillId="2" borderId="6" xfId="0" applyNumberFormat="1" applyFont="1" applyFill="1" applyBorder="1" applyAlignment="1">
      <alignment horizontal="left" vertical="center"/>
    </xf>
    <xf numFmtId="49" fontId="15" fillId="2" borderId="7" xfId="0" applyNumberFormat="1" applyFont="1" applyFill="1" applyBorder="1" applyAlignment="1">
      <alignment horizontal="left" vertic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5" fillId="6" borderId="1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horizontal="center" vertical="center" wrapText="1"/>
    </xf>
    <xf numFmtId="0" fontId="35" fillId="6" borderId="1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21" fillId="0" borderId="5" xfId="0" applyFont="1" applyBorder="1" applyAlignment="1" applyProtection="1">
      <alignment horizontal="left"/>
      <protection locked="0"/>
    </xf>
    <xf numFmtId="0" fontId="21" fillId="0" borderId="6" xfId="0" applyFont="1" applyBorder="1" applyAlignment="1" applyProtection="1">
      <alignment horizontal="left"/>
      <protection locked="0"/>
    </xf>
    <xf numFmtId="0" fontId="21" fillId="0" borderId="7" xfId="0" applyFont="1" applyBorder="1" applyAlignment="1" applyProtection="1">
      <alignment horizontal="left"/>
      <protection locked="0"/>
    </xf>
    <xf numFmtId="0" fontId="11" fillId="0" borderId="12" xfId="0" applyFont="1" applyBorder="1" applyAlignment="1">
      <alignment horizont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vertical="center" wrapText="1"/>
    </xf>
    <xf numFmtId="167" fontId="16" fillId="0" borderId="8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wrapText="1"/>
    </xf>
    <xf numFmtId="0" fontId="16" fillId="0" borderId="6" xfId="0" applyFont="1" applyFill="1" applyBorder="1" applyAlignment="1">
      <alignment horizontal="left" wrapText="1"/>
    </xf>
    <xf numFmtId="0" fontId="16" fillId="0" borderId="7" xfId="0" applyFont="1" applyFill="1" applyBorder="1" applyAlignment="1">
      <alignment wrapText="1"/>
    </xf>
    <xf numFmtId="43" fontId="16" fillId="0" borderId="7" xfId="1" applyFont="1" applyFill="1" applyBorder="1" applyAlignment="1" applyProtection="1">
      <alignment horizontal="center" wrapText="1"/>
    </xf>
    <xf numFmtId="4" fontId="16" fillId="0" borderId="8" xfId="0" applyNumberFormat="1" applyFont="1" applyFill="1" applyBorder="1" applyAlignment="1">
      <alignment horizontal="right" vertical="top" wrapText="1"/>
    </xf>
  </cellXfs>
  <cellStyles count="7">
    <cellStyle name="Moeda" xfId="2" builtinId="4"/>
    <cellStyle name="Moeda 4" xfId="6" xr:uid="{00000000-0005-0000-0000-000001000000}"/>
    <cellStyle name="Normal" xfId="0" builtinId="0"/>
    <cellStyle name="Normal 3" xfId="5" xr:uid="{00000000-0005-0000-0000-000003000000}"/>
    <cellStyle name="Porcentagem" xfId="3" builtinId="5"/>
    <cellStyle name="Vírgula" xfId="1" builtinId="3"/>
    <cellStyle name="Vírgula 3 2 2 2" xfId="4" xr:uid="{00000000-0005-0000-0000-000006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1390650</xdr:colOff>
      <xdr:row>37</xdr:row>
      <xdr:rowOff>152400</xdr:rowOff>
    </xdr:from>
    <xdr:to>
      <xdr:col>6</xdr:col>
      <xdr:colOff>47625</xdr:colOff>
      <xdr:row>42</xdr:row>
      <xdr:rowOff>146424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0225" y="9324975"/>
          <a:ext cx="3619500" cy="946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511174</xdr:colOff>
      <xdr:row>1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775" y="123825"/>
          <a:ext cx="920749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1371600</xdr:colOff>
      <xdr:row>170</xdr:row>
      <xdr:rowOff>114301</xdr:rowOff>
    </xdr:from>
    <xdr:to>
      <xdr:col>2</xdr:col>
      <xdr:colOff>1028700</xdr:colOff>
      <xdr:row>175</xdr:row>
      <xdr:rowOff>72145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0" y="29394151"/>
          <a:ext cx="1695450" cy="767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0</xdr:rowOff>
    </xdr:from>
    <xdr:to>
      <xdr:col>1</xdr:col>
      <xdr:colOff>1263650</xdr:colOff>
      <xdr:row>0</xdr:row>
      <xdr:rowOff>895350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300" y="0"/>
          <a:ext cx="10731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comercial\DOCUMENTOS\CET%20SEG%20SERVI&#199;OS\4-CONTRATOS%20ORGAOS%20PUBLICOS\UFPI%20-%20SERVI&#199;OS\REAJUSTE%202020\PLANILHA%20REAJUSTE%20E%20UFPI%20CNT%20017-CET%20SEG%20SERVI&#199;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cais"/>
      <sheetName val="MEMORIA DE CALCULO"/>
      <sheetName val="Uniformes VIGIA"/>
      <sheetName val="VIGIA 24HS"/>
      <sheetName val="VIGIA 24HS (SISTEMA S)"/>
      <sheetName val="RESUMOSISTEMA S"/>
      <sheetName val="VIGIA24HS REAJUSTE 2020"/>
      <sheetName val="RESUMO (2)"/>
      <sheetName val="RESUMO"/>
      <sheetName val="Custo por trabalhador"/>
    </sheetNames>
    <sheetDataSet>
      <sheetData sheetId="0"/>
      <sheetData sheetId="1"/>
      <sheetData sheetId="2"/>
      <sheetData sheetId="3">
        <row r="159">
          <cell r="C159">
            <v>12516.82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76"/>
  <sheetViews>
    <sheetView topLeftCell="C22" zoomScaleNormal="100" workbookViewId="0">
      <selection activeCell="A9" sqref="A9:I9"/>
    </sheetView>
  </sheetViews>
  <sheetFormatPr defaultColWidth="9.109375" defaultRowHeight="13.8" x14ac:dyDescent="0.3"/>
  <cols>
    <col min="1" max="1" width="7.6640625" style="171" customWidth="1"/>
    <col min="2" max="2" width="19.33203125" style="171" customWidth="1"/>
    <col min="3" max="3" width="14.33203125" style="196" bestFit="1" customWidth="1"/>
    <col min="4" max="5" width="14" style="197" bestFit="1" customWidth="1"/>
    <col min="6" max="6" width="18.33203125" style="221" customWidth="1"/>
    <col min="7" max="7" width="9.109375" style="171"/>
    <col min="8" max="8" width="14.88671875" style="171" customWidth="1"/>
    <col min="9" max="9" width="16.5546875" style="171" customWidth="1"/>
    <col min="10" max="16384" width="9.109375" style="171"/>
  </cols>
  <sheetData>
    <row r="1" spans="1:9" ht="74.25" customHeight="1" x14ac:dyDescent="0.3">
      <c r="A1" s="231" t="s">
        <v>0</v>
      </c>
      <c r="B1" s="232"/>
      <c r="C1" s="232"/>
      <c r="D1" s="232"/>
      <c r="E1" s="232"/>
      <c r="F1" s="232"/>
      <c r="G1" s="232"/>
      <c r="H1" s="232"/>
      <c r="I1" s="232"/>
    </row>
    <row r="2" spans="1:9" ht="14.4" thickBot="1" x14ac:dyDescent="0.35">
      <c r="A2" s="172"/>
      <c r="B2" s="173"/>
      <c r="C2" s="174"/>
      <c r="D2" s="175"/>
      <c r="E2" s="175"/>
      <c r="F2" s="216"/>
      <c r="G2" s="173"/>
      <c r="H2" s="173"/>
      <c r="I2" s="173"/>
    </row>
    <row r="3" spans="1:9" x14ac:dyDescent="0.3">
      <c r="A3" s="233" t="s">
        <v>1</v>
      </c>
      <c r="B3" s="234"/>
      <c r="C3" s="234"/>
      <c r="D3" s="234"/>
      <c r="E3" s="234"/>
      <c r="F3" s="234"/>
      <c r="G3" s="234"/>
      <c r="H3" s="235"/>
      <c r="I3" s="176"/>
    </row>
    <row r="4" spans="1:9" x14ac:dyDescent="0.3">
      <c r="A4" s="233" t="s">
        <v>2</v>
      </c>
      <c r="B4" s="234"/>
      <c r="C4" s="234"/>
      <c r="D4" s="234"/>
      <c r="E4" s="234"/>
      <c r="F4" s="234"/>
      <c r="G4" s="234"/>
      <c r="H4" s="235"/>
      <c r="I4" s="177"/>
    </row>
    <row r="5" spans="1:9" x14ac:dyDescent="0.3">
      <c r="A5" s="236" t="s">
        <v>3</v>
      </c>
      <c r="B5" s="236"/>
      <c r="C5" s="236"/>
      <c r="D5" s="236"/>
      <c r="E5" s="236"/>
      <c r="F5" s="236"/>
      <c r="G5" s="236"/>
      <c r="H5" s="236"/>
      <c r="I5" s="178"/>
    </row>
    <row r="6" spans="1:9" ht="15.6" x14ac:dyDescent="0.3">
      <c r="A6" s="237" t="s">
        <v>4</v>
      </c>
      <c r="B6" s="238"/>
      <c r="C6" s="238"/>
      <c r="D6" s="238"/>
      <c r="E6" s="238"/>
      <c r="F6" s="238"/>
      <c r="G6" s="238"/>
      <c r="H6" s="239"/>
      <c r="I6" s="178"/>
    </row>
    <row r="7" spans="1:9" ht="15.6" x14ac:dyDescent="0.3">
      <c r="A7" s="237" t="s">
        <v>5</v>
      </c>
      <c r="B7" s="238"/>
      <c r="C7" s="238"/>
      <c r="D7" s="238"/>
      <c r="E7" s="238"/>
      <c r="F7" s="238"/>
      <c r="G7" s="238"/>
      <c r="H7" s="239"/>
      <c r="I7" s="222">
        <v>2024</v>
      </c>
    </row>
    <row r="8" spans="1:9" ht="15.6" x14ac:dyDescent="0.3">
      <c r="A8" s="237" t="s">
        <v>6</v>
      </c>
      <c r="B8" s="238"/>
      <c r="C8" s="238"/>
      <c r="D8" s="238"/>
      <c r="E8" s="238"/>
      <c r="F8" s="238"/>
      <c r="G8" s="238"/>
      <c r="H8" s="239"/>
      <c r="I8" s="223">
        <v>4.6211099999999998E-2</v>
      </c>
    </row>
    <row r="9" spans="1:9" ht="18.600000000000001" x14ac:dyDescent="0.3">
      <c r="A9" s="240" t="s">
        <v>7</v>
      </c>
      <c r="B9" s="241"/>
      <c r="C9" s="241"/>
      <c r="D9" s="241"/>
      <c r="E9" s="241"/>
      <c r="F9" s="241"/>
      <c r="G9" s="241"/>
      <c r="H9" s="241"/>
      <c r="I9" s="242"/>
    </row>
    <row r="10" spans="1:9" ht="46.8" x14ac:dyDescent="0.3">
      <c r="A10" s="179" t="s">
        <v>8</v>
      </c>
      <c r="B10" s="179" t="s">
        <v>9</v>
      </c>
      <c r="C10" s="180" t="s">
        <v>10</v>
      </c>
      <c r="D10" s="181" t="s">
        <v>220</v>
      </c>
      <c r="E10" s="181" t="s">
        <v>221</v>
      </c>
      <c r="F10" s="217" t="s">
        <v>225</v>
      </c>
      <c r="G10" s="182" t="s">
        <v>11</v>
      </c>
      <c r="H10" s="182" t="s">
        <v>12</v>
      </c>
      <c r="I10" s="182" t="s">
        <v>13</v>
      </c>
    </row>
    <row r="11" spans="1:9" ht="15.6" x14ac:dyDescent="0.3">
      <c r="A11" s="183">
        <v>1</v>
      </c>
      <c r="B11" s="184" t="s">
        <v>14</v>
      </c>
      <c r="C11" s="198">
        <v>50</v>
      </c>
      <c r="D11" s="199">
        <v>52.28</v>
      </c>
      <c r="E11" s="199">
        <v>55.3</v>
      </c>
      <c r="F11" s="218">
        <f t="shared" ref="F11:F17" si="0">E11*$I$8+E11</f>
        <v>57.855473829999994</v>
      </c>
      <c r="G11" s="201">
        <v>2</v>
      </c>
      <c r="H11" s="202">
        <f>F11*G11</f>
        <v>115.71094765999999</v>
      </c>
      <c r="I11" s="202">
        <f>H11/6</f>
        <v>19.285157943333331</v>
      </c>
    </row>
    <row r="12" spans="1:9" ht="31.2" x14ac:dyDescent="0.3">
      <c r="A12" s="183">
        <v>2</v>
      </c>
      <c r="B12" s="184" t="s">
        <v>15</v>
      </c>
      <c r="C12" s="198">
        <v>45</v>
      </c>
      <c r="D12" s="199">
        <v>47.052</v>
      </c>
      <c r="E12" s="199">
        <v>49.77</v>
      </c>
      <c r="F12" s="218">
        <f t="shared" si="0"/>
        <v>52.069926447</v>
      </c>
      <c r="G12" s="201">
        <v>3</v>
      </c>
      <c r="H12" s="202">
        <f t="shared" ref="H12:H17" si="1">F12*G12</f>
        <v>156.209779341</v>
      </c>
      <c r="I12" s="202">
        <f>H12/6</f>
        <v>26.0349632235</v>
      </c>
    </row>
    <row r="13" spans="1:9" ht="15.6" x14ac:dyDescent="0.3">
      <c r="A13" s="183">
        <v>3</v>
      </c>
      <c r="B13" s="184" t="s">
        <v>16</v>
      </c>
      <c r="C13" s="198">
        <v>25</v>
      </c>
      <c r="D13" s="199">
        <v>26.14</v>
      </c>
      <c r="E13" s="199">
        <v>27.650891999999999</v>
      </c>
      <c r="F13" s="218">
        <f t="shared" si="0"/>
        <v>28.9286701353012</v>
      </c>
      <c r="G13" s="201">
        <v>1</v>
      </c>
      <c r="H13" s="202">
        <f t="shared" si="1"/>
        <v>28.9286701353012</v>
      </c>
      <c r="I13" s="202">
        <f t="shared" ref="I13:I14" si="2">H13/12</f>
        <v>2.4107225112750998</v>
      </c>
    </row>
    <row r="14" spans="1:9" ht="15.6" x14ac:dyDescent="0.3">
      <c r="A14" s="183">
        <v>4</v>
      </c>
      <c r="B14" s="184" t="s">
        <v>17</v>
      </c>
      <c r="C14" s="198">
        <v>130</v>
      </c>
      <c r="D14" s="199">
        <v>135.928</v>
      </c>
      <c r="E14" s="199">
        <v>143.78463840000001</v>
      </c>
      <c r="F14" s="218">
        <f t="shared" si="0"/>
        <v>150.42908470356625</v>
      </c>
      <c r="G14" s="201">
        <v>1</v>
      </c>
      <c r="H14" s="202">
        <f t="shared" si="1"/>
        <v>150.42908470356625</v>
      </c>
      <c r="I14" s="202">
        <f t="shared" si="2"/>
        <v>12.535757058630521</v>
      </c>
    </row>
    <row r="15" spans="1:9" ht="15.6" x14ac:dyDescent="0.3">
      <c r="A15" s="183">
        <f>A14+1</f>
        <v>5</v>
      </c>
      <c r="B15" s="184" t="s">
        <v>18</v>
      </c>
      <c r="C15" s="198">
        <v>12</v>
      </c>
      <c r="D15" s="199">
        <v>12.5472</v>
      </c>
      <c r="E15" s="199">
        <v>13.27242816</v>
      </c>
      <c r="F15" s="218">
        <f t="shared" si="0"/>
        <v>13.885761664944576</v>
      </c>
      <c r="G15" s="201">
        <v>2</v>
      </c>
      <c r="H15" s="202">
        <f t="shared" si="1"/>
        <v>27.771523329889153</v>
      </c>
      <c r="I15" s="202">
        <f>H15/6</f>
        <v>4.6285872216481918</v>
      </c>
    </row>
    <row r="16" spans="1:9" ht="15.6" x14ac:dyDescent="0.3">
      <c r="A16" s="183">
        <f t="shared" ref="A16:A17" si="3">A15+1</f>
        <v>6</v>
      </c>
      <c r="B16" s="184" t="s">
        <v>19</v>
      </c>
      <c r="C16" s="198">
        <v>85</v>
      </c>
      <c r="D16" s="199">
        <v>88.876000000000005</v>
      </c>
      <c r="E16" s="199">
        <v>94.013032800000005</v>
      </c>
      <c r="F16" s="218">
        <f t="shared" si="0"/>
        <v>98.357478460024083</v>
      </c>
      <c r="G16" s="201">
        <v>1</v>
      </c>
      <c r="H16" s="202">
        <f t="shared" si="1"/>
        <v>98.357478460024083</v>
      </c>
      <c r="I16" s="202">
        <f>H16/6</f>
        <v>16.392913076670681</v>
      </c>
    </row>
    <row r="17" spans="1:9" ht="15.6" x14ac:dyDescent="0.3">
      <c r="A17" s="183">
        <f t="shared" si="3"/>
        <v>7</v>
      </c>
      <c r="B17" s="185" t="s">
        <v>20</v>
      </c>
      <c r="C17" s="198">
        <v>10</v>
      </c>
      <c r="D17" s="199">
        <v>10.456</v>
      </c>
      <c r="E17" s="199">
        <v>11.060356799999999</v>
      </c>
      <c r="F17" s="218">
        <f t="shared" si="0"/>
        <v>11.57146805412048</v>
      </c>
      <c r="G17" s="201">
        <v>1</v>
      </c>
      <c r="H17" s="202">
        <f t="shared" si="1"/>
        <v>11.57146805412048</v>
      </c>
      <c r="I17" s="202">
        <f>H17/12</f>
        <v>0.96428900451003996</v>
      </c>
    </row>
    <row r="18" spans="1:9" ht="15.6" x14ac:dyDescent="0.3">
      <c r="A18" s="186"/>
      <c r="B18" s="228" t="s">
        <v>21</v>
      </c>
      <c r="C18" s="229"/>
      <c r="D18" s="229"/>
      <c r="E18" s="229"/>
      <c r="F18" s="229"/>
      <c r="G18" s="229"/>
      <c r="H18" s="230"/>
      <c r="I18" s="202">
        <f>SUM(I11:I17)</f>
        <v>82.252390039567857</v>
      </c>
    </row>
    <row r="19" spans="1:9" ht="15.6" x14ac:dyDescent="0.3">
      <c r="A19" s="243" t="s">
        <v>22</v>
      </c>
      <c r="B19" s="244"/>
      <c r="C19" s="244"/>
      <c r="D19" s="244"/>
      <c r="E19" s="244"/>
      <c r="F19" s="244"/>
      <c r="G19" s="244"/>
      <c r="H19" s="245"/>
      <c r="I19" s="200">
        <f>I18*4</f>
        <v>329.00956015827143</v>
      </c>
    </row>
    <row r="20" spans="1:9" x14ac:dyDescent="0.3">
      <c r="C20" s="187"/>
      <c r="D20" s="188"/>
      <c r="E20" s="188"/>
      <c r="F20" s="219"/>
      <c r="H20" s="189"/>
      <c r="I20" s="189"/>
    </row>
    <row r="22" spans="1:9" ht="18.600000000000001" x14ac:dyDescent="0.3">
      <c r="A22" s="240" t="s">
        <v>23</v>
      </c>
      <c r="B22" s="241"/>
      <c r="C22" s="241"/>
      <c r="D22" s="241"/>
      <c r="E22" s="241"/>
      <c r="F22" s="241"/>
      <c r="G22" s="241"/>
      <c r="H22" s="241"/>
      <c r="I22" s="242"/>
    </row>
    <row r="23" spans="1:9" ht="46.8" x14ac:dyDescent="0.3">
      <c r="A23" s="179" t="s">
        <v>8</v>
      </c>
      <c r="B23" s="179" t="s">
        <v>9</v>
      </c>
      <c r="C23" s="180" t="s">
        <v>10</v>
      </c>
      <c r="D23" s="181" t="s">
        <v>218</v>
      </c>
      <c r="E23" s="181" t="s">
        <v>219</v>
      </c>
      <c r="F23" s="217" t="s">
        <v>222</v>
      </c>
      <c r="G23" s="182" t="s">
        <v>11</v>
      </c>
      <c r="H23" s="182" t="s">
        <v>12</v>
      </c>
      <c r="I23" s="182" t="s">
        <v>13</v>
      </c>
    </row>
    <row r="24" spans="1:9" ht="15.6" x14ac:dyDescent="0.3">
      <c r="A24" s="183">
        <v>1</v>
      </c>
      <c r="B24" s="184" t="s">
        <v>24</v>
      </c>
      <c r="C24" s="198">
        <v>35</v>
      </c>
      <c r="D24" s="199">
        <v>36.6</v>
      </c>
      <c r="E24" s="199">
        <v>38.715479999999999</v>
      </c>
      <c r="F24" s="218">
        <f>E24*$I$8+E24</f>
        <v>40.504564917827999</v>
      </c>
      <c r="G24" s="201">
        <v>1</v>
      </c>
      <c r="H24" s="202">
        <f>F24*G24</f>
        <v>40.504564917827999</v>
      </c>
      <c r="I24" s="202">
        <f>H24/6</f>
        <v>6.7507608196379998</v>
      </c>
    </row>
    <row r="25" spans="1:9" ht="15.6" x14ac:dyDescent="0.3">
      <c r="A25" s="186"/>
      <c r="B25" s="228" t="s">
        <v>21</v>
      </c>
      <c r="C25" s="229"/>
      <c r="D25" s="229"/>
      <c r="E25" s="229"/>
      <c r="F25" s="229"/>
      <c r="G25" s="229"/>
      <c r="H25" s="230"/>
      <c r="I25" s="202">
        <f>SUM(I24)</f>
        <v>6.7507608196379998</v>
      </c>
    </row>
    <row r="26" spans="1:9" ht="15.6" x14ac:dyDescent="0.3">
      <c r="A26" s="243" t="s">
        <v>22</v>
      </c>
      <c r="B26" s="244"/>
      <c r="C26" s="244"/>
      <c r="D26" s="244"/>
      <c r="E26" s="244"/>
      <c r="F26" s="244"/>
      <c r="G26" s="244"/>
      <c r="H26" s="245"/>
      <c r="I26" s="200">
        <f>I25*4-0.01</f>
        <v>26.993043278551998</v>
      </c>
    </row>
    <row r="29" spans="1:9" ht="18.600000000000001" x14ac:dyDescent="0.3">
      <c r="A29" s="240" t="s">
        <v>25</v>
      </c>
      <c r="B29" s="241"/>
      <c r="C29" s="241"/>
      <c r="D29" s="241"/>
      <c r="E29" s="241"/>
      <c r="F29" s="241"/>
      <c r="G29" s="241"/>
      <c r="H29" s="241"/>
      <c r="I29" s="242"/>
    </row>
    <row r="30" spans="1:9" ht="46.8" x14ac:dyDescent="0.3">
      <c r="A30" s="179" t="s">
        <v>8</v>
      </c>
      <c r="B30" s="179" t="s">
        <v>9</v>
      </c>
      <c r="C30" s="180" t="s">
        <v>10</v>
      </c>
      <c r="D30" s="181" t="s">
        <v>218</v>
      </c>
      <c r="E30" s="181" t="s">
        <v>219</v>
      </c>
      <c r="F30" s="217" t="s">
        <v>222</v>
      </c>
      <c r="G30" s="182" t="s">
        <v>11</v>
      </c>
      <c r="H30" s="182" t="s">
        <v>12</v>
      </c>
      <c r="I30" s="182" t="s">
        <v>13</v>
      </c>
    </row>
    <row r="31" spans="1:9" ht="27.6" x14ac:dyDescent="0.3">
      <c r="A31" s="183">
        <v>1</v>
      </c>
      <c r="B31" s="190" t="s">
        <v>26</v>
      </c>
      <c r="C31" s="198">
        <v>120</v>
      </c>
      <c r="D31" s="199">
        <v>125.47199999999999</v>
      </c>
      <c r="E31" s="199">
        <v>132.72428159999998</v>
      </c>
      <c r="F31" s="218">
        <f t="shared" ref="F31:F32" si="4">E31*$I$8+E31</f>
        <v>138.85761664944573</v>
      </c>
      <c r="G31" s="201">
        <v>1</v>
      </c>
      <c r="H31" s="202">
        <f>F31*G31</f>
        <v>138.85761664944573</v>
      </c>
      <c r="I31" s="202">
        <f>H31/12</f>
        <v>11.571468054120478</v>
      </c>
    </row>
    <row r="32" spans="1:9" ht="15.6" x14ac:dyDescent="0.3">
      <c r="A32" s="183">
        <v>2</v>
      </c>
      <c r="B32" s="191" t="s">
        <v>27</v>
      </c>
      <c r="C32" s="203">
        <v>35</v>
      </c>
      <c r="D32" s="199">
        <v>36.596000000000004</v>
      </c>
      <c r="E32" s="199">
        <v>38.711248800000007</v>
      </c>
      <c r="F32" s="218">
        <f t="shared" si="4"/>
        <v>40.500138189421691</v>
      </c>
      <c r="G32" s="201">
        <v>1</v>
      </c>
      <c r="H32" s="202">
        <f>F32*G32</f>
        <v>40.500138189421691</v>
      </c>
      <c r="I32" s="202">
        <f>H32/60</f>
        <v>0.67500230315702814</v>
      </c>
    </row>
    <row r="33" spans="1:9" ht="15.6" x14ac:dyDescent="0.3">
      <c r="A33" s="186"/>
      <c r="B33" s="228" t="s">
        <v>21</v>
      </c>
      <c r="C33" s="229"/>
      <c r="D33" s="229"/>
      <c r="E33" s="229"/>
      <c r="F33" s="229"/>
      <c r="G33" s="229"/>
      <c r="H33" s="230"/>
      <c r="I33" s="202">
        <f>SUM(I31:I32)</f>
        <v>12.246470357277506</v>
      </c>
    </row>
    <row r="34" spans="1:9" ht="15.6" x14ac:dyDescent="0.3">
      <c r="A34" s="243" t="s">
        <v>22</v>
      </c>
      <c r="B34" s="244"/>
      <c r="C34" s="244"/>
      <c r="D34" s="244"/>
      <c r="E34" s="244"/>
      <c r="F34" s="244"/>
      <c r="G34" s="244"/>
      <c r="H34" s="245"/>
      <c r="I34" s="200">
        <f>I33*4</f>
        <v>48.985881429110023</v>
      </c>
    </row>
    <row r="37" spans="1:9" x14ac:dyDescent="0.3">
      <c r="B37" s="246" t="s">
        <v>217</v>
      </c>
      <c r="C37" s="246"/>
      <c r="D37" s="246"/>
      <c r="E37" s="246"/>
      <c r="F37" s="246"/>
      <c r="G37" s="246"/>
      <c r="H37" s="246"/>
      <c r="I37" s="246"/>
    </row>
    <row r="38" spans="1:9" ht="14.4" x14ac:dyDescent="0.3">
      <c r="C38" s="192"/>
      <c r="D38" s="193"/>
      <c r="E38" s="193"/>
      <c r="F38" s="220"/>
      <c r="G38" s="194"/>
    </row>
    <row r="64" spans="2:2" x14ac:dyDescent="0.3">
      <c r="B64" s="195"/>
    </row>
    <row r="65" spans="2:2" x14ac:dyDescent="0.3">
      <c r="B65" s="195"/>
    </row>
    <row r="66" spans="2:2" x14ac:dyDescent="0.3">
      <c r="B66" s="195"/>
    </row>
    <row r="68" spans="2:2" x14ac:dyDescent="0.3">
      <c r="B68" s="195"/>
    </row>
    <row r="69" spans="2:2" x14ac:dyDescent="0.3">
      <c r="B69" s="195"/>
    </row>
    <row r="70" spans="2:2" x14ac:dyDescent="0.3">
      <c r="B70" s="195"/>
    </row>
    <row r="71" spans="2:2" x14ac:dyDescent="0.3">
      <c r="B71" s="195"/>
    </row>
    <row r="72" spans="2:2" x14ac:dyDescent="0.3">
      <c r="B72" s="195"/>
    </row>
    <row r="73" spans="2:2" x14ac:dyDescent="0.3">
      <c r="B73" s="195"/>
    </row>
    <row r="74" spans="2:2" x14ac:dyDescent="0.3">
      <c r="B74" s="195"/>
    </row>
    <row r="75" spans="2:2" x14ac:dyDescent="0.3">
      <c r="B75" s="195"/>
    </row>
    <row r="76" spans="2:2" x14ac:dyDescent="0.3">
      <c r="B76" s="195"/>
    </row>
  </sheetData>
  <mergeCells count="17">
    <mergeCell ref="A26:H26"/>
    <mergeCell ref="A29:I29"/>
    <mergeCell ref="B33:H33"/>
    <mergeCell ref="A34:H34"/>
    <mergeCell ref="B37:I37"/>
    <mergeCell ref="B25:H25"/>
    <mergeCell ref="A1:I1"/>
    <mergeCell ref="A3:H3"/>
    <mergeCell ref="A4:H4"/>
    <mergeCell ref="A5:H5"/>
    <mergeCell ref="A6:H6"/>
    <mergeCell ref="A7:H7"/>
    <mergeCell ref="A8:H8"/>
    <mergeCell ref="A9:I9"/>
    <mergeCell ref="B18:H18"/>
    <mergeCell ref="A19:H19"/>
    <mergeCell ref="A22:I22"/>
  </mergeCells>
  <phoneticPr fontId="33" type="noConversion"/>
  <pageMargins left="0.51181102362204722" right="0.51181102362204722" top="0.78740157480314965" bottom="0.78740157480314965" header="0.31496062992125984" footer="0.31496062992125984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74"/>
  <sheetViews>
    <sheetView tabSelected="1" view="pageBreakPreview" topLeftCell="A15" zoomScaleNormal="100" zoomScaleSheetLayoutView="100" workbookViewId="0">
      <selection activeCell="G31" sqref="G31"/>
    </sheetView>
  </sheetViews>
  <sheetFormatPr defaultColWidth="55.6640625" defaultRowHeight="13.2" x14ac:dyDescent="0.25"/>
  <cols>
    <col min="1" max="1" width="10.33203125" style="2" customWidth="1"/>
    <col min="2" max="2" width="30.5546875" style="2" customWidth="1"/>
    <col min="3" max="3" width="22.5546875" style="2" customWidth="1"/>
    <col min="4" max="4" width="20.6640625" style="2" customWidth="1"/>
    <col min="5" max="5" width="18" style="2" customWidth="1"/>
    <col min="6" max="7" width="20" style="2" customWidth="1"/>
    <col min="8" max="8" width="27.33203125" style="2" customWidth="1"/>
    <col min="9" max="239" width="9.109375" style="2" customWidth="1"/>
    <col min="240" max="240" width="3.6640625" style="2" customWidth="1"/>
    <col min="241" max="250" width="55.6640625" style="2"/>
    <col min="251" max="251" width="9.109375" style="2" customWidth="1"/>
    <col min="252" max="252" width="73.44140625" style="2" customWidth="1"/>
    <col min="253" max="253" width="18.109375" style="2" customWidth="1"/>
    <col min="254" max="254" width="19.109375" style="2" customWidth="1"/>
    <col min="255" max="255" width="20" style="2" customWidth="1"/>
    <col min="256" max="256" width="15" style="2" customWidth="1"/>
    <col min="257" max="257" width="12.6640625" style="2" customWidth="1"/>
    <col min="258" max="258" width="64.44140625" style="2" customWidth="1"/>
    <col min="259" max="259" width="47" style="2" customWidth="1"/>
    <col min="260" max="495" width="9.109375" style="2" customWidth="1"/>
    <col min="496" max="496" width="3.6640625" style="2" customWidth="1"/>
    <col min="497" max="506" width="55.6640625" style="2"/>
    <col min="507" max="507" width="9.109375" style="2" customWidth="1"/>
    <col min="508" max="508" width="73.44140625" style="2" customWidth="1"/>
    <col min="509" max="509" width="18.109375" style="2" customWidth="1"/>
    <col min="510" max="510" width="19.109375" style="2" customWidth="1"/>
    <col min="511" max="511" width="20" style="2" customWidth="1"/>
    <col min="512" max="512" width="15" style="2" customWidth="1"/>
    <col min="513" max="513" width="12.6640625" style="2" customWidth="1"/>
    <col min="514" max="514" width="64.44140625" style="2" customWidth="1"/>
    <col min="515" max="515" width="47" style="2" customWidth="1"/>
    <col min="516" max="751" width="9.109375" style="2" customWidth="1"/>
    <col min="752" max="752" width="3.6640625" style="2" customWidth="1"/>
    <col min="753" max="762" width="55.6640625" style="2"/>
    <col min="763" max="763" width="9.109375" style="2" customWidth="1"/>
    <col min="764" max="764" width="73.44140625" style="2" customWidth="1"/>
    <col min="765" max="765" width="18.109375" style="2" customWidth="1"/>
    <col min="766" max="766" width="19.109375" style="2" customWidth="1"/>
    <col min="767" max="767" width="20" style="2" customWidth="1"/>
    <col min="768" max="768" width="15" style="2" customWidth="1"/>
    <col min="769" max="769" width="12.6640625" style="2" customWidth="1"/>
    <col min="770" max="770" width="64.44140625" style="2" customWidth="1"/>
    <col min="771" max="771" width="47" style="2" customWidth="1"/>
    <col min="772" max="1007" width="9.109375" style="2" customWidth="1"/>
    <col min="1008" max="1008" width="3.6640625" style="2" customWidth="1"/>
    <col min="1009" max="1018" width="55.6640625" style="2"/>
    <col min="1019" max="1019" width="9.109375" style="2" customWidth="1"/>
    <col min="1020" max="1020" width="73.44140625" style="2" customWidth="1"/>
    <col min="1021" max="1021" width="18.109375" style="2" customWidth="1"/>
    <col min="1022" max="1022" width="19.109375" style="2" customWidth="1"/>
    <col min="1023" max="1023" width="20" style="2" customWidth="1"/>
    <col min="1024" max="1024" width="15" style="2" customWidth="1"/>
    <col min="1025" max="1025" width="12.6640625" style="2" customWidth="1"/>
    <col min="1026" max="1026" width="64.44140625" style="2" customWidth="1"/>
    <col min="1027" max="1027" width="47" style="2" customWidth="1"/>
    <col min="1028" max="1263" width="9.109375" style="2" customWidth="1"/>
    <col min="1264" max="1264" width="3.6640625" style="2" customWidth="1"/>
    <col min="1265" max="1274" width="55.6640625" style="2"/>
    <col min="1275" max="1275" width="9.109375" style="2" customWidth="1"/>
    <col min="1276" max="1276" width="73.44140625" style="2" customWidth="1"/>
    <col min="1277" max="1277" width="18.109375" style="2" customWidth="1"/>
    <col min="1278" max="1278" width="19.109375" style="2" customWidth="1"/>
    <col min="1279" max="1279" width="20" style="2" customWidth="1"/>
    <col min="1280" max="1280" width="15" style="2" customWidth="1"/>
    <col min="1281" max="1281" width="12.6640625" style="2" customWidth="1"/>
    <col min="1282" max="1282" width="64.44140625" style="2" customWidth="1"/>
    <col min="1283" max="1283" width="47" style="2" customWidth="1"/>
    <col min="1284" max="1519" width="9.109375" style="2" customWidth="1"/>
    <col min="1520" max="1520" width="3.6640625" style="2" customWidth="1"/>
    <col min="1521" max="1530" width="55.6640625" style="2"/>
    <col min="1531" max="1531" width="9.109375" style="2" customWidth="1"/>
    <col min="1532" max="1532" width="73.44140625" style="2" customWidth="1"/>
    <col min="1533" max="1533" width="18.109375" style="2" customWidth="1"/>
    <col min="1534" max="1534" width="19.109375" style="2" customWidth="1"/>
    <col min="1535" max="1535" width="20" style="2" customWidth="1"/>
    <col min="1536" max="1536" width="15" style="2" customWidth="1"/>
    <col min="1537" max="1537" width="12.6640625" style="2" customWidth="1"/>
    <col min="1538" max="1538" width="64.44140625" style="2" customWidth="1"/>
    <col min="1539" max="1539" width="47" style="2" customWidth="1"/>
    <col min="1540" max="1775" width="9.109375" style="2" customWidth="1"/>
    <col min="1776" max="1776" width="3.6640625" style="2" customWidth="1"/>
    <col min="1777" max="1786" width="55.6640625" style="2"/>
    <col min="1787" max="1787" width="9.109375" style="2" customWidth="1"/>
    <col min="1788" max="1788" width="73.44140625" style="2" customWidth="1"/>
    <col min="1789" max="1789" width="18.109375" style="2" customWidth="1"/>
    <col min="1790" max="1790" width="19.109375" style="2" customWidth="1"/>
    <col min="1791" max="1791" width="20" style="2" customWidth="1"/>
    <col min="1792" max="1792" width="15" style="2" customWidth="1"/>
    <col min="1793" max="1793" width="12.6640625" style="2" customWidth="1"/>
    <col min="1794" max="1794" width="64.44140625" style="2" customWidth="1"/>
    <col min="1795" max="1795" width="47" style="2" customWidth="1"/>
    <col min="1796" max="2031" width="9.109375" style="2" customWidth="1"/>
    <col min="2032" max="2032" width="3.6640625" style="2" customWidth="1"/>
    <col min="2033" max="2042" width="55.6640625" style="2"/>
    <col min="2043" max="2043" width="9.109375" style="2" customWidth="1"/>
    <col min="2044" max="2044" width="73.44140625" style="2" customWidth="1"/>
    <col min="2045" max="2045" width="18.109375" style="2" customWidth="1"/>
    <col min="2046" max="2046" width="19.109375" style="2" customWidth="1"/>
    <col min="2047" max="2047" width="20" style="2" customWidth="1"/>
    <col min="2048" max="2048" width="15" style="2" customWidth="1"/>
    <col min="2049" max="2049" width="12.6640625" style="2" customWidth="1"/>
    <col min="2050" max="2050" width="64.44140625" style="2" customWidth="1"/>
    <col min="2051" max="2051" width="47" style="2" customWidth="1"/>
    <col min="2052" max="2287" width="9.109375" style="2" customWidth="1"/>
    <col min="2288" max="2288" width="3.6640625" style="2" customWidth="1"/>
    <col min="2289" max="2298" width="55.6640625" style="2"/>
    <col min="2299" max="2299" width="9.109375" style="2" customWidth="1"/>
    <col min="2300" max="2300" width="73.44140625" style="2" customWidth="1"/>
    <col min="2301" max="2301" width="18.109375" style="2" customWidth="1"/>
    <col min="2302" max="2302" width="19.109375" style="2" customWidth="1"/>
    <col min="2303" max="2303" width="20" style="2" customWidth="1"/>
    <col min="2304" max="2304" width="15" style="2" customWidth="1"/>
    <col min="2305" max="2305" width="12.6640625" style="2" customWidth="1"/>
    <col min="2306" max="2306" width="64.44140625" style="2" customWidth="1"/>
    <col min="2307" max="2307" width="47" style="2" customWidth="1"/>
    <col min="2308" max="2543" width="9.109375" style="2" customWidth="1"/>
    <col min="2544" max="2544" width="3.6640625" style="2" customWidth="1"/>
    <col min="2545" max="2554" width="55.6640625" style="2"/>
    <col min="2555" max="2555" width="9.109375" style="2" customWidth="1"/>
    <col min="2556" max="2556" width="73.44140625" style="2" customWidth="1"/>
    <col min="2557" max="2557" width="18.109375" style="2" customWidth="1"/>
    <col min="2558" max="2558" width="19.109375" style="2" customWidth="1"/>
    <col min="2559" max="2559" width="20" style="2" customWidth="1"/>
    <col min="2560" max="2560" width="15" style="2" customWidth="1"/>
    <col min="2561" max="2561" width="12.6640625" style="2" customWidth="1"/>
    <col min="2562" max="2562" width="64.44140625" style="2" customWidth="1"/>
    <col min="2563" max="2563" width="47" style="2" customWidth="1"/>
    <col min="2564" max="2799" width="9.109375" style="2" customWidth="1"/>
    <col min="2800" max="2800" width="3.6640625" style="2" customWidth="1"/>
    <col min="2801" max="2810" width="55.6640625" style="2"/>
    <col min="2811" max="2811" width="9.109375" style="2" customWidth="1"/>
    <col min="2812" max="2812" width="73.44140625" style="2" customWidth="1"/>
    <col min="2813" max="2813" width="18.109375" style="2" customWidth="1"/>
    <col min="2814" max="2814" width="19.109375" style="2" customWidth="1"/>
    <col min="2815" max="2815" width="20" style="2" customWidth="1"/>
    <col min="2816" max="2816" width="15" style="2" customWidth="1"/>
    <col min="2817" max="2817" width="12.6640625" style="2" customWidth="1"/>
    <col min="2818" max="2818" width="64.44140625" style="2" customWidth="1"/>
    <col min="2819" max="2819" width="47" style="2" customWidth="1"/>
    <col min="2820" max="3055" width="9.109375" style="2" customWidth="1"/>
    <col min="3056" max="3056" width="3.6640625" style="2" customWidth="1"/>
    <col min="3057" max="3066" width="55.6640625" style="2"/>
    <col min="3067" max="3067" width="9.109375" style="2" customWidth="1"/>
    <col min="3068" max="3068" width="73.44140625" style="2" customWidth="1"/>
    <col min="3069" max="3069" width="18.109375" style="2" customWidth="1"/>
    <col min="3070" max="3070" width="19.109375" style="2" customWidth="1"/>
    <col min="3071" max="3071" width="20" style="2" customWidth="1"/>
    <col min="3072" max="3072" width="15" style="2" customWidth="1"/>
    <col min="3073" max="3073" width="12.6640625" style="2" customWidth="1"/>
    <col min="3074" max="3074" width="64.44140625" style="2" customWidth="1"/>
    <col min="3075" max="3075" width="47" style="2" customWidth="1"/>
    <col min="3076" max="3311" width="9.109375" style="2" customWidth="1"/>
    <col min="3312" max="3312" width="3.6640625" style="2" customWidth="1"/>
    <col min="3313" max="3322" width="55.6640625" style="2"/>
    <col min="3323" max="3323" width="9.109375" style="2" customWidth="1"/>
    <col min="3324" max="3324" width="73.44140625" style="2" customWidth="1"/>
    <col min="3325" max="3325" width="18.109375" style="2" customWidth="1"/>
    <col min="3326" max="3326" width="19.109375" style="2" customWidth="1"/>
    <col min="3327" max="3327" width="20" style="2" customWidth="1"/>
    <col min="3328" max="3328" width="15" style="2" customWidth="1"/>
    <col min="3329" max="3329" width="12.6640625" style="2" customWidth="1"/>
    <col min="3330" max="3330" width="64.44140625" style="2" customWidth="1"/>
    <col min="3331" max="3331" width="47" style="2" customWidth="1"/>
    <col min="3332" max="3567" width="9.109375" style="2" customWidth="1"/>
    <col min="3568" max="3568" width="3.6640625" style="2" customWidth="1"/>
    <col min="3569" max="3578" width="55.6640625" style="2"/>
    <col min="3579" max="3579" width="9.109375" style="2" customWidth="1"/>
    <col min="3580" max="3580" width="73.44140625" style="2" customWidth="1"/>
    <col min="3581" max="3581" width="18.109375" style="2" customWidth="1"/>
    <col min="3582" max="3582" width="19.109375" style="2" customWidth="1"/>
    <col min="3583" max="3583" width="20" style="2" customWidth="1"/>
    <col min="3584" max="3584" width="15" style="2" customWidth="1"/>
    <col min="3585" max="3585" width="12.6640625" style="2" customWidth="1"/>
    <col min="3586" max="3586" width="64.44140625" style="2" customWidth="1"/>
    <col min="3587" max="3587" width="47" style="2" customWidth="1"/>
    <col min="3588" max="3823" width="9.109375" style="2" customWidth="1"/>
    <col min="3824" max="3824" width="3.6640625" style="2" customWidth="1"/>
    <col min="3825" max="3834" width="55.6640625" style="2"/>
    <col min="3835" max="3835" width="9.109375" style="2" customWidth="1"/>
    <col min="3836" max="3836" width="73.44140625" style="2" customWidth="1"/>
    <col min="3837" max="3837" width="18.109375" style="2" customWidth="1"/>
    <col min="3838" max="3838" width="19.109375" style="2" customWidth="1"/>
    <col min="3839" max="3839" width="20" style="2" customWidth="1"/>
    <col min="3840" max="3840" width="15" style="2" customWidth="1"/>
    <col min="3841" max="3841" width="12.6640625" style="2" customWidth="1"/>
    <col min="3842" max="3842" width="64.44140625" style="2" customWidth="1"/>
    <col min="3843" max="3843" width="47" style="2" customWidth="1"/>
    <col min="3844" max="4079" width="9.109375" style="2" customWidth="1"/>
    <col min="4080" max="4080" width="3.6640625" style="2" customWidth="1"/>
    <col min="4081" max="4090" width="55.6640625" style="2"/>
    <col min="4091" max="4091" width="9.109375" style="2" customWidth="1"/>
    <col min="4092" max="4092" width="73.44140625" style="2" customWidth="1"/>
    <col min="4093" max="4093" width="18.109375" style="2" customWidth="1"/>
    <col min="4094" max="4094" width="19.109375" style="2" customWidth="1"/>
    <col min="4095" max="4095" width="20" style="2" customWidth="1"/>
    <col min="4096" max="4096" width="15" style="2" customWidth="1"/>
    <col min="4097" max="4097" width="12.6640625" style="2" customWidth="1"/>
    <col min="4098" max="4098" width="64.44140625" style="2" customWidth="1"/>
    <col min="4099" max="4099" width="47" style="2" customWidth="1"/>
    <col min="4100" max="4335" width="9.109375" style="2" customWidth="1"/>
    <col min="4336" max="4336" width="3.6640625" style="2" customWidth="1"/>
    <col min="4337" max="4346" width="55.6640625" style="2"/>
    <col min="4347" max="4347" width="9.109375" style="2" customWidth="1"/>
    <col min="4348" max="4348" width="73.44140625" style="2" customWidth="1"/>
    <col min="4349" max="4349" width="18.109375" style="2" customWidth="1"/>
    <col min="4350" max="4350" width="19.109375" style="2" customWidth="1"/>
    <col min="4351" max="4351" width="20" style="2" customWidth="1"/>
    <col min="4352" max="4352" width="15" style="2" customWidth="1"/>
    <col min="4353" max="4353" width="12.6640625" style="2" customWidth="1"/>
    <col min="4354" max="4354" width="64.44140625" style="2" customWidth="1"/>
    <col min="4355" max="4355" width="47" style="2" customWidth="1"/>
    <col min="4356" max="4591" width="9.109375" style="2" customWidth="1"/>
    <col min="4592" max="4592" width="3.6640625" style="2" customWidth="1"/>
    <col min="4593" max="4602" width="55.6640625" style="2"/>
    <col min="4603" max="4603" width="9.109375" style="2" customWidth="1"/>
    <col min="4604" max="4604" width="73.44140625" style="2" customWidth="1"/>
    <col min="4605" max="4605" width="18.109375" style="2" customWidth="1"/>
    <col min="4606" max="4606" width="19.109375" style="2" customWidth="1"/>
    <col min="4607" max="4607" width="20" style="2" customWidth="1"/>
    <col min="4608" max="4608" width="15" style="2" customWidth="1"/>
    <col min="4609" max="4609" width="12.6640625" style="2" customWidth="1"/>
    <col min="4610" max="4610" width="64.44140625" style="2" customWidth="1"/>
    <col min="4611" max="4611" width="47" style="2" customWidth="1"/>
    <col min="4612" max="4847" width="9.109375" style="2" customWidth="1"/>
    <col min="4848" max="4848" width="3.6640625" style="2" customWidth="1"/>
    <col min="4849" max="4858" width="55.6640625" style="2"/>
    <col min="4859" max="4859" width="9.109375" style="2" customWidth="1"/>
    <col min="4860" max="4860" width="73.44140625" style="2" customWidth="1"/>
    <col min="4861" max="4861" width="18.109375" style="2" customWidth="1"/>
    <col min="4862" max="4862" width="19.109375" style="2" customWidth="1"/>
    <col min="4863" max="4863" width="20" style="2" customWidth="1"/>
    <col min="4864" max="4864" width="15" style="2" customWidth="1"/>
    <col min="4865" max="4865" width="12.6640625" style="2" customWidth="1"/>
    <col min="4866" max="4866" width="64.44140625" style="2" customWidth="1"/>
    <col min="4867" max="4867" width="47" style="2" customWidth="1"/>
    <col min="4868" max="5103" width="9.109375" style="2" customWidth="1"/>
    <col min="5104" max="5104" width="3.6640625" style="2" customWidth="1"/>
    <col min="5105" max="5114" width="55.6640625" style="2"/>
    <col min="5115" max="5115" width="9.109375" style="2" customWidth="1"/>
    <col min="5116" max="5116" width="73.44140625" style="2" customWidth="1"/>
    <col min="5117" max="5117" width="18.109375" style="2" customWidth="1"/>
    <col min="5118" max="5118" width="19.109375" style="2" customWidth="1"/>
    <col min="5119" max="5119" width="20" style="2" customWidth="1"/>
    <col min="5120" max="5120" width="15" style="2" customWidth="1"/>
    <col min="5121" max="5121" width="12.6640625" style="2" customWidth="1"/>
    <col min="5122" max="5122" width="64.44140625" style="2" customWidth="1"/>
    <col min="5123" max="5123" width="47" style="2" customWidth="1"/>
    <col min="5124" max="5359" width="9.109375" style="2" customWidth="1"/>
    <col min="5360" max="5360" width="3.6640625" style="2" customWidth="1"/>
    <col min="5361" max="5370" width="55.6640625" style="2"/>
    <col min="5371" max="5371" width="9.109375" style="2" customWidth="1"/>
    <col min="5372" max="5372" width="73.44140625" style="2" customWidth="1"/>
    <col min="5373" max="5373" width="18.109375" style="2" customWidth="1"/>
    <col min="5374" max="5374" width="19.109375" style="2" customWidth="1"/>
    <col min="5375" max="5375" width="20" style="2" customWidth="1"/>
    <col min="5376" max="5376" width="15" style="2" customWidth="1"/>
    <col min="5377" max="5377" width="12.6640625" style="2" customWidth="1"/>
    <col min="5378" max="5378" width="64.44140625" style="2" customWidth="1"/>
    <col min="5379" max="5379" width="47" style="2" customWidth="1"/>
    <col min="5380" max="5615" width="9.109375" style="2" customWidth="1"/>
    <col min="5616" max="5616" width="3.6640625" style="2" customWidth="1"/>
    <col min="5617" max="5626" width="55.6640625" style="2"/>
    <col min="5627" max="5627" width="9.109375" style="2" customWidth="1"/>
    <col min="5628" max="5628" width="73.44140625" style="2" customWidth="1"/>
    <col min="5629" max="5629" width="18.109375" style="2" customWidth="1"/>
    <col min="5630" max="5630" width="19.109375" style="2" customWidth="1"/>
    <col min="5631" max="5631" width="20" style="2" customWidth="1"/>
    <col min="5632" max="5632" width="15" style="2" customWidth="1"/>
    <col min="5633" max="5633" width="12.6640625" style="2" customWidth="1"/>
    <col min="5634" max="5634" width="64.44140625" style="2" customWidth="1"/>
    <col min="5635" max="5635" width="47" style="2" customWidth="1"/>
    <col min="5636" max="5871" width="9.109375" style="2" customWidth="1"/>
    <col min="5872" max="5872" width="3.6640625" style="2" customWidth="1"/>
    <col min="5873" max="5882" width="55.6640625" style="2"/>
    <col min="5883" max="5883" width="9.109375" style="2" customWidth="1"/>
    <col min="5884" max="5884" width="73.44140625" style="2" customWidth="1"/>
    <col min="5885" max="5885" width="18.109375" style="2" customWidth="1"/>
    <col min="5886" max="5886" width="19.109375" style="2" customWidth="1"/>
    <col min="5887" max="5887" width="20" style="2" customWidth="1"/>
    <col min="5888" max="5888" width="15" style="2" customWidth="1"/>
    <col min="5889" max="5889" width="12.6640625" style="2" customWidth="1"/>
    <col min="5890" max="5890" width="64.44140625" style="2" customWidth="1"/>
    <col min="5891" max="5891" width="47" style="2" customWidth="1"/>
    <col min="5892" max="6127" width="9.109375" style="2" customWidth="1"/>
    <col min="6128" max="6128" width="3.6640625" style="2" customWidth="1"/>
    <col min="6129" max="6138" width="55.6640625" style="2"/>
    <col min="6139" max="6139" width="9.109375" style="2" customWidth="1"/>
    <col min="6140" max="6140" width="73.44140625" style="2" customWidth="1"/>
    <col min="6141" max="6141" width="18.109375" style="2" customWidth="1"/>
    <col min="6142" max="6142" width="19.109375" style="2" customWidth="1"/>
    <col min="6143" max="6143" width="20" style="2" customWidth="1"/>
    <col min="6144" max="6144" width="15" style="2" customWidth="1"/>
    <col min="6145" max="6145" width="12.6640625" style="2" customWidth="1"/>
    <col min="6146" max="6146" width="64.44140625" style="2" customWidth="1"/>
    <col min="6147" max="6147" width="47" style="2" customWidth="1"/>
    <col min="6148" max="6383" width="9.109375" style="2" customWidth="1"/>
    <col min="6384" max="6384" width="3.6640625" style="2" customWidth="1"/>
    <col min="6385" max="6394" width="55.6640625" style="2"/>
    <col min="6395" max="6395" width="9.109375" style="2" customWidth="1"/>
    <col min="6396" max="6396" width="73.44140625" style="2" customWidth="1"/>
    <col min="6397" max="6397" width="18.109375" style="2" customWidth="1"/>
    <col min="6398" max="6398" width="19.109375" style="2" customWidth="1"/>
    <col min="6399" max="6399" width="20" style="2" customWidth="1"/>
    <col min="6400" max="6400" width="15" style="2" customWidth="1"/>
    <col min="6401" max="6401" width="12.6640625" style="2" customWidth="1"/>
    <col min="6402" max="6402" width="64.44140625" style="2" customWidth="1"/>
    <col min="6403" max="6403" width="47" style="2" customWidth="1"/>
    <col min="6404" max="6639" width="9.109375" style="2" customWidth="1"/>
    <col min="6640" max="6640" width="3.6640625" style="2" customWidth="1"/>
    <col min="6641" max="6650" width="55.6640625" style="2"/>
    <col min="6651" max="6651" width="9.109375" style="2" customWidth="1"/>
    <col min="6652" max="6652" width="73.44140625" style="2" customWidth="1"/>
    <col min="6653" max="6653" width="18.109375" style="2" customWidth="1"/>
    <col min="6654" max="6654" width="19.109375" style="2" customWidth="1"/>
    <col min="6655" max="6655" width="20" style="2" customWidth="1"/>
    <col min="6656" max="6656" width="15" style="2" customWidth="1"/>
    <col min="6657" max="6657" width="12.6640625" style="2" customWidth="1"/>
    <col min="6658" max="6658" width="64.44140625" style="2" customWidth="1"/>
    <col min="6659" max="6659" width="47" style="2" customWidth="1"/>
    <col min="6660" max="6895" width="9.109375" style="2" customWidth="1"/>
    <col min="6896" max="6896" width="3.6640625" style="2" customWidth="1"/>
    <col min="6897" max="6906" width="55.6640625" style="2"/>
    <col min="6907" max="6907" width="9.109375" style="2" customWidth="1"/>
    <col min="6908" max="6908" width="73.44140625" style="2" customWidth="1"/>
    <col min="6909" max="6909" width="18.109375" style="2" customWidth="1"/>
    <col min="6910" max="6910" width="19.109375" style="2" customWidth="1"/>
    <col min="6911" max="6911" width="20" style="2" customWidth="1"/>
    <col min="6912" max="6912" width="15" style="2" customWidth="1"/>
    <col min="6913" max="6913" width="12.6640625" style="2" customWidth="1"/>
    <col min="6914" max="6914" width="64.44140625" style="2" customWidth="1"/>
    <col min="6915" max="6915" width="47" style="2" customWidth="1"/>
    <col min="6916" max="7151" width="9.109375" style="2" customWidth="1"/>
    <col min="7152" max="7152" width="3.6640625" style="2" customWidth="1"/>
    <col min="7153" max="7162" width="55.6640625" style="2"/>
    <col min="7163" max="7163" width="9.109375" style="2" customWidth="1"/>
    <col min="7164" max="7164" width="73.44140625" style="2" customWidth="1"/>
    <col min="7165" max="7165" width="18.109375" style="2" customWidth="1"/>
    <col min="7166" max="7166" width="19.109375" style="2" customWidth="1"/>
    <col min="7167" max="7167" width="20" style="2" customWidth="1"/>
    <col min="7168" max="7168" width="15" style="2" customWidth="1"/>
    <col min="7169" max="7169" width="12.6640625" style="2" customWidth="1"/>
    <col min="7170" max="7170" width="64.44140625" style="2" customWidth="1"/>
    <col min="7171" max="7171" width="47" style="2" customWidth="1"/>
    <col min="7172" max="7407" width="9.109375" style="2" customWidth="1"/>
    <col min="7408" max="7408" width="3.6640625" style="2" customWidth="1"/>
    <col min="7409" max="7418" width="55.6640625" style="2"/>
    <col min="7419" max="7419" width="9.109375" style="2" customWidth="1"/>
    <col min="7420" max="7420" width="73.44140625" style="2" customWidth="1"/>
    <col min="7421" max="7421" width="18.109375" style="2" customWidth="1"/>
    <col min="7422" max="7422" width="19.109375" style="2" customWidth="1"/>
    <col min="7423" max="7423" width="20" style="2" customWidth="1"/>
    <col min="7424" max="7424" width="15" style="2" customWidth="1"/>
    <col min="7425" max="7425" width="12.6640625" style="2" customWidth="1"/>
    <col min="7426" max="7426" width="64.44140625" style="2" customWidth="1"/>
    <col min="7427" max="7427" width="47" style="2" customWidth="1"/>
    <col min="7428" max="7663" width="9.109375" style="2" customWidth="1"/>
    <col min="7664" max="7664" width="3.6640625" style="2" customWidth="1"/>
    <col min="7665" max="7674" width="55.6640625" style="2"/>
    <col min="7675" max="7675" width="9.109375" style="2" customWidth="1"/>
    <col min="7676" max="7676" width="73.44140625" style="2" customWidth="1"/>
    <col min="7677" max="7677" width="18.109375" style="2" customWidth="1"/>
    <col min="7678" max="7678" width="19.109375" style="2" customWidth="1"/>
    <col min="7679" max="7679" width="20" style="2" customWidth="1"/>
    <col min="7680" max="7680" width="15" style="2" customWidth="1"/>
    <col min="7681" max="7681" width="12.6640625" style="2" customWidth="1"/>
    <col min="7682" max="7682" width="64.44140625" style="2" customWidth="1"/>
    <col min="7683" max="7683" width="47" style="2" customWidth="1"/>
    <col min="7684" max="7919" width="9.109375" style="2" customWidth="1"/>
    <col min="7920" max="7920" width="3.6640625" style="2" customWidth="1"/>
    <col min="7921" max="7930" width="55.6640625" style="2"/>
    <col min="7931" max="7931" width="9.109375" style="2" customWidth="1"/>
    <col min="7932" max="7932" width="73.44140625" style="2" customWidth="1"/>
    <col min="7933" max="7933" width="18.109375" style="2" customWidth="1"/>
    <col min="7934" max="7934" width="19.109375" style="2" customWidth="1"/>
    <col min="7935" max="7935" width="20" style="2" customWidth="1"/>
    <col min="7936" max="7936" width="15" style="2" customWidth="1"/>
    <col min="7937" max="7937" width="12.6640625" style="2" customWidth="1"/>
    <col min="7938" max="7938" width="64.44140625" style="2" customWidth="1"/>
    <col min="7939" max="7939" width="47" style="2" customWidth="1"/>
    <col min="7940" max="8175" width="9.109375" style="2" customWidth="1"/>
    <col min="8176" max="8176" width="3.6640625" style="2" customWidth="1"/>
    <col min="8177" max="8186" width="55.6640625" style="2"/>
    <col min="8187" max="8187" width="9.109375" style="2" customWidth="1"/>
    <col min="8188" max="8188" width="73.44140625" style="2" customWidth="1"/>
    <col min="8189" max="8189" width="18.109375" style="2" customWidth="1"/>
    <col min="8190" max="8190" width="19.109375" style="2" customWidth="1"/>
    <col min="8191" max="8191" width="20" style="2" customWidth="1"/>
    <col min="8192" max="8192" width="15" style="2" customWidth="1"/>
    <col min="8193" max="8193" width="12.6640625" style="2" customWidth="1"/>
    <col min="8194" max="8194" width="64.44140625" style="2" customWidth="1"/>
    <col min="8195" max="8195" width="47" style="2" customWidth="1"/>
    <col min="8196" max="8431" width="9.109375" style="2" customWidth="1"/>
    <col min="8432" max="8432" width="3.6640625" style="2" customWidth="1"/>
    <col min="8433" max="8442" width="55.6640625" style="2"/>
    <col min="8443" max="8443" width="9.109375" style="2" customWidth="1"/>
    <col min="8444" max="8444" width="73.44140625" style="2" customWidth="1"/>
    <col min="8445" max="8445" width="18.109375" style="2" customWidth="1"/>
    <col min="8446" max="8446" width="19.109375" style="2" customWidth="1"/>
    <col min="8447" max="8447" width="20" style="2" customWidth="1"/>
    <col min="8448" max="8448" width="15" style="2" customWidth="1"/>
    <col min="8449" max="8449" width="12.6640625" style="2" customWidth="1"/>
    <col min="8450" max="8450" width="64.44140625" style="2" customWidth="1"/>
    <col min="8451" max="8451" width="47" style="2" customWidth="1"/>
    <col min="8452" max="8687" width="9.109375" style="2" customWidth="1"/>
    <col min="8688" max="8688" width="3.6640625" style="2" customWidth="1"/>
    <col min="8689" max="8698" width="55.6640625" style="2"/>
    <col min="8699" max="8699" width="9.109375" style="2" customWidth="1"/>
    <col min="8700" max="8700" width="73.44140625" style="2" customWidth="1"/>
    <col min="8701" max="8701" width="18.109375" style="2" customWidth="1"/>
    <col min="8702" max="8702" width="19.109375" style="2" customWidth="1"/>
    <col min="8703" max="8703" width="20" style="2" customWidth="1"/>
    <col min="8704" max="8704" width="15" style="2" customWidth="1"/>
    <col min="8705" max="8705" width="12.6640625" style="2" customWidth="1"/>
    <col min="8706" max="8706" width="64.44140625" style="2" customWidth="1"/>
    <col min="8707" max="8707" width="47" style="2" customWidth="1"/>
    <col min="8708" max="8943" width="9.109375" style="2" customWidth="1"/>
    <col min="8944" max="8944" width="3.6640625" style="2" customWidth="1"/>
    <col min="8945" max="8954" width="55.6640625" style="2"/>
    <col min="8955" max="8955" width="9.109375" style="2" customWidth="1"/>
    <col min="8956" max="8956" width="73.44140625" style="2" customWidth="1"/>
    <col min="8957" max="8957" width="18.109375" style="2" customWidth="1"/>
    <col min="8958" max="8958" width="19.109375" style="2" customWidth="1"/>
    <col min="8959" max="8959" width="20" style="2" customWidth="1"/>
    <col min="8960" max="8960" width="15" style="2" customWidth="1"/>
    <col min="8961" max="8961" width="12.6640625" style="2" customWidth="1"/>
    <col min="8962" max="8962" width="64.44140625" style="2" customWidth="1"/>
    <col min="8963" max="8963" width="47" style="2" customWidth="1"/>
    <col min="8964" max="9199" width="9.109375" style="2" customWidth="1"/>
    <col min="9200" max="9200" width="3.6640625" style="2" customWidth="1"/>
    <col min="9201" max="9210" width="55.6640625" style="2"/>
    <col min="9211" max="9211" width="9.109375" style="2" customWidth="1"/>
    <col min="9212" max="9212" width="73.44140625" style="2" customWidth="1"/>
    <col min="9213" max="9213" width="18.109375" style="2" customWidth="1"/>
    <col min="9214" max="9214" width="19.109375" style="2" customWidth="1"/>
    <col min="9215" max="9215" width="20" style="2" customWidth="1"/>
    <col min="9216" max="9216" width="15" style="2" customWidth="1"/>
    <col min="9217" max="9217" width="12.6640625" style="2" customWidth="1"/>
    <col min="9218" max="9218" width="64.44140625" style="2" customWidth="1"/>
    <col min="9219" max="9219" width="47" style="2" customWidth="1"/>
    <col min="9220" max="9455" width="9.109375" style="2" customWidth="1"/>
    <col min="9456" max="9456" width="3.6640625" style="2" customWidth="1"/>
    <col min="9457" max="9466" width="55.6640625" style="2"/>
    <col min="9467" max="9467" width="9.109375" style="2" customWidth="1"/>
    <col min="9468" max="9468" width="73.44140625" style="2" customWidth="1"/>
    <col min="9469" max="9469" width="18.109375" style="2" customWidth="1"/>
    <col min="9470" max="9470" width="19.109375" style="2" customWidth="1"/>
    <col min="9471" max="9471" width="20" style="2" customWidth="1"/>
    <col min="9472" max="9472" width="15" style="2" customWidth="1"/>
    <col min="9473" max="9473" width="12.6640625" style="2" customWidth="1"/>
    <col min="9474" max="9474" width="64.44140625" style="2" customWidth="1"/>
    <col min="9475" max="9475" width="47" style="2" customWidth="1"/>
    <col min="9476" max="9711" width="9.109375" style="2" customWidth="1"/>
    <col min="9712" max="9712" width="3.6640625" style="2" customWidth="1"/>
    <col min="9713" max="9722" width="55.6640625" style="2"/>
    <col min="9723" max="9723" width="9.109375" style="2" customWidth="1"/>
    <col min="9724" max="9724" width="73.44140625" style="2" customWidth="1"/>
    <col min="9725" max="9725" width="18.109375" style="2" customWidth="1"/>
    <col min="9726" max="9726" width="19.109375" style="2" customWidth="1"/>
    <col min="9727" max="9727" width="20" style="2" customWidth="1"/>
    <col min="9728" max="9728" width="15" style="2" customWidth="1"/>
    <col min="9729" max="9729" width="12.6640625" style="2" customWidth="1"/>
    <col min="9730" max="9730" width="64.44140625" style="2" customWidth="1"/>
    <col min="9731" max="9731" width="47" style="2" customWidth="1"/>
    <col min="9732" max="9967" width="9.109375" style="2" customWidth="1"/>
    <col min="9968" max="9968" width="3.6640625" style="2" customWidth="1"/>
    <col min="9969" max="9978" width="55.6640625" style="2"/>
    <col min="9979" max="9979" width="9.109375" style="2" customWidth="1"/>
    <col min="9980" max="9980" width="73.44140625" style="2" customWidth="1"/>
    <col min="9981" max="9981" width="18.109375" style="2" customWidth="1"/>
    <col min="9982" max="9982" width="19.109375" style="2" customWidth="1"/>
    <col min="9983" max="9983" width="20" style="2" customWidth="1"/>
    <col min="9984" max="9984" width="15" style="2" customWidth="1"/>
    <col min="9985" max="9985" width="12.6640625" style="2" customWidth="1"/>
    <col min="9986" max="9986" width="64.44140625" style="2" customWidth="1"/>
    <col min="9987" max="9987" width="47" style="2" customWidth="1"/>
    <col min="9988" max="10223" width="9.109375" style="2" customWidth="1"/>
    <col min="10224" max="10224" width="3.6640625" style="2" customWidth="1"/>
    <col min="10225" max="10234" width="55.6640625" style="2"/>
    <col min="10235" max="10235" width="9.109375" style="2" customWidth="1"/>
    <col min="10236" max="10236" width="73.44140625" style="2" customWidth="1"/>
    <col min="10237" max="10237" width="18.109375" style="2" customWidth="1"/>
    <col min="10238" max="10238" width="19.109375" style="2" customWidth="1"/>
    <col min="10239" max="10239" width="20" style="2" customWidth="1"/>
    <col min="10240" max="10240" width="15" style="2" customWidth="1"/>
    <col min="10241" max="10241" width="12.6640625" style="2" customWidth="1"/>
    <col min="10242" max="10242" width="64.44140625" style="2" customWidth="1"/>
    <col min="10243" max="10243" width="47" style="2" customWidth="1"/>
    <col min="10244" max="10479" width="9.109375" style="2" customWidth="1"/>
    <col min="10480" max="10480" width="3.6640625" style="2" customWidth="1"/>
    <col min="10481" max="10490" width="55.6640625" style="2"/>
    <col min="10491" max="10491" width="9.109375" style="2" customWidth="1"/>
    <col min="10492" max="10492" width="73.44140625" style="2" customWidth="1"/>
    <col min="10493" max="10493" width="18.109375" style="2" customWidth="1"/>
    <col min="10494" max="10494" width="19.109375" style="2" customWidth="1"/>
    <col min="10495" max="10495" width="20" style="2" customWidth="1"/>
    <col min="10496" max="10496" width="15" style="2" customWidth="1"/>
    <col min="10497" max="10497" width="12.6640625" style="2" customWidth="1"/>
    <col min="10498" max="10498" width="64.44140625" style="2" customWidth="1"/>
    <col min="10499" max="10499" width="47" style="2" customWidth="1"/>
    <col min="10500" max="10735" width="9.109375" style="2" customWidth="1"/>
    <col min="10736" max="10736" width="3.6640625" style="2" customWidth="1"/>
    <col min="10737" max="10746" width="55.6640625" style="2"/>
    <col min="10747" max="10747" width="9.109375" style="2" customWidth="1"/>
    <col min="10748" max="10748" width="73.44140625" style="2" customWidth="1"/>
    <col min="10749" max="10749" width="18.109375" style="2" customWidth="1"/>
    <col min="10750" max="10750" width="19.109375" style="2" customWidth="1"/>
    <col min="10751" max="10751" width="20" style="2" customWidth="1"/>
    <col min="10752" max="10752" width="15" style="2" customWidth="1"/>
    <col min="10753" max="10753" width="12.6640625" style="2" customWidth="1"/>
    <col min="10754" max="10754" width="64.44140625" style="2" customWidth="1"/>
    <col min="10755" max="10755" width="47" style="2" customWidth="1"/>
    <col min="10756" max="10991" width="9.109375" style="2" customWidth="1"/>
    <col min="10992" max="10992" width="3.6640625" style="2" customWidth="1"/>
    <col min="10993" max="11002" width="55.6640625" style="2"/>
    <col min="11003" max="11003" width="9.109375" style="2" customWidth="1"/>
    <col min="11004" max="11004" width="73.44140625" style="2" customWidth="1"/>
    <col min="11005" max="11005" width="18.109375" style="2" customWidth="1"/>
    <col min="11006" max="11006" width="19.109375" style="2" customWidth="1"/>
    <col min="11007" max="11007" width="20" style="2" customWidth="1"/>
    <col min="11008" max="11008" width="15" style="2" customWidth="1"/>
    <col min="11009" max="11009" width="12.6640625" style="2" customWidth="1"/>
    <col min="11010" max="11010" width="64.44140625" style="2" customWidth="1"/>
    <col min="11011" max="11011" width="47" style="2" customWidth="1"/>
    <col min="11012" max="11247" width="9.109375" style="2" customWidth="1"/>
    <col min="11248" max="11248" width="3.6640625" style="2" customWidth="1"/>
    <col min="11249" max="11258" width="55.6640625" style="2"/>
    <col min="11259" max="11259" width="9.109375" style="2" customWidth="1"/>
    <col min="11260" max="11260" width="73.44140625" style="2" customWidth="1"/>
    <col min="11261" max="11261" width="18.109375" style="2" customWidth="1"/>
    <col min="11262" max="11262" width="19.109375" style="2" customWidth="1"/>
    <col min="11263" max="11263" width="20" style="2" customWidth="1"/>
    <col min="11264" max="11264" width="15" style="2" customWidth="1"/>
    <col min="11265" max="11265" width="12.6640625" style="2" customWidth="1"/>
    <col min="11266" max="11266" width="64.44140625" style="2" customWidth="1"/>
    <col min="11267" max="11267" width="47" style="2" customWidth="1"/>
    <col min="11268" max="11503" width="9.109375" style="2" customWidth="1"/>
    <col min="11504" max="11504" width="3.6640625" style="2" customWidth="1"/>
    <col min="11505" max="11514" width="55.6640625" style="2"/>
    <col min="11515" max="11515" width="9.109375" style="2" customWidth="1"/>
    <col min="11516" max="11516" width="73.44140625" style="2" customWidth="1"/>
    <col min="11517" max="11517" width="18.109375" style="2" customWidth="1"/>
    <col min="11518" max="11518" width="19.109375" style="2" customWidth="1"/>
    <col min="11519" max="11519" width="20" style="2" customWidth="1"/>
    <col min="11520" max="11520" width="15" style="2" customWidth="1"/>
    <col min="11521" max="11521" width="12.6640625" style="2" customWidth="1"/>
    <col min="11522" max="11522" width="64.44140625" style="2" customWidth="1"/>
    <col min="11523" max="11523" width="47" style="2" customWidth="1"/>
    <col min="11524" max="11759" width="9.109375" style="2" customWidth="1"/>
    <col min="11760" max="11760" width="3.6640625" style="2" customWidth="1"/>
    <col min="11761" max="11770" width="55.6640625" style="2"/>
    <col min="11771" max="11771" width="9.109375" style="2" customWidth="1"/>
    <col min="11772" max="11772" width="73.44140625" style="2" customWidth="1"/>
    <col min="11773" max="11773" width="18.109375" style="2" customWidth="1"/>
    <col min="11774" max="11774" width="19.109375" style="2" customWidth="1"/>
    <col min="11775" max="11775" width="20" style="2" customWidth="1"/>
    <col min="11776" max="11776" width="15" style="2" customWidth="1"/>
    <col min="11777" max="11777" width="12.6640625" style="2" customWidth="1"/>
    <col min="11778" max="11778" width="64.44140625" style="2" customWidth="1"/>
    <col min="11779" max="11779" width="47" style="2" customWidth="1"/>
    <col min="11780" max="12015" width="9.109375" style="2" customWidth="1"/>
    <col min="12016" max="12016" width="3.6640625" style="2" customWidth="1"/>
    <col min="12017" max="12026" width="55.6640625" style="2"/>
    <col min="12027" max="12027" width="9.109375" style="2" customWidth="1"/>
    <col min="12028" max="12028" width="73.44140625" style="2" customWidth="1"/>
    <col min="12029" max="12029" width="18.109375" style="2" customWidth="1"/>
    <col min="12030" max="12030" width="19.109375" style="2" customWidth="1"/>
    <col min="12031" max="12031" width="20" style="2" customWidth="1"/>
    <col min="12032" max="12032" width="15" style="2" customWidth="1"/>
    <col min="12033" max="12033" width="12.6640625" style="2" customWidth="1"/>
    <col min="12034" max="12034" width="64.44140625" style="2" customWidth="1"/>
    <col min="12035" max="12035" width="47" style="2" customWidth="1"/>
    <col min="12036" max="12271" width="9.109375" style="2" customWidth="1"/>
    <col min="12272" max="12272" width="3.6640625" style="2" customWidth="1"/>
    <col min="12273" max="12282" width="55.6640625" style="2"/>
    <col min="12283" max="12283" width="9.109375" style="2" customWidth="1"/>
    <col min="12284" max="12284" width="73.44140625" style="2" customWidth="1"/>
    <col min="12285" max="12285" width="18.109375" style="2" customWidth="1"/>
    <col min="12286" max="12286" width="19.109375" style="2" customWidth="1"/>
    <col min="12287" max="12287" width="20" style="2" customWidth="1"/>
    <col min="12288" max="12288" width="15" style="2" customWidth="1"/>
    <col min="12289" max="12289" width="12.6640625" style="2" customWidth="1"/>
    <col min="12290" max="12290" width="64.44140625" style="2" customWidth="1"/>
    <col min="12291" max="12291" width="47" style="2" customWidth="1"/>
    <col min="12292" max="12527" width="9.109375" style="2" customWidth="1"/>
    <col min="12528" max="12528" width="3.6640625" style="2" customWidth="1"/>
    <col min="12529" max="12538" width="55.6640625" style="2"/>
    <col min="12539" max="12539" width="9.109375" style="2" customWidth="1"/>
    <col min="12540" max="12540" width="73.44140625" style="2" customWidth="1"/>
    <col min="12541" max="12541" width="18.109375" style="2" customWidth="1"/>
    <col min="12542" max="12542" width="19.109375" style="2" customWidth="1"/>
    <col min="12543" max="12543" width="20" style="2" customWidth="1"/>
    <col min="12544" max="12544" width="15" style="2" customWidth="1"/>
    <col min="12545" max="12545" width="12.6640625" style="2" customWidth="1"/>
    <col min="12546" max="12546" width="64.44140625" style="2" customWidth="1"/>
    <col min="12547" max="12547" width="47" style="2" customWidth="1"/>
    <col min="12548" max="12783" width="9.109375" style="2" customWidth="1"/>
    <col min="12784" max="12784" width="3.6640625" style="2" customWidth="1"/>
    <col min="12785" max="12794" width="55.6640625" style="2"/>
    <col min="12795" max="12795" width="9.109375" style="2" customWidth="1"/>
    <col min="12796" max="12796" width="73.44140625" style="2" customWidth="1"/>
    <col min="12797" max="12797" width="18.109375" style="2" customWidth="1"/>
    <col min="12798" max="12798" width="19.109375" style="2" customWidth="1"/>
    <col min="12799" max="12799" width="20" style="2" customWidth="1"/>
    <col min="12800" max="12800" width="15" style="2" customWidth="1"/>
    <col min="12801" max="12801" width="12.6640625" style="2" customWidth="1"/>
    <col min="12802" max="12802" width="64.44140625" style="2" customWidth="1"/>
    <col min="12803" max="12803" width="47" style="2" customWidth="1"/>
    <col min="12804" max="13039" width="9.109375" style="2" customWidth="1"/>
    <col min="13040" max="13040" width="3.6640625" style="2" customWidth="1"/>
    <col min="13041" max="13050" width="55.6640625" style="2"/>
    <col min="13051" max="13051" width="9.109375" style="2" customWidth="1"/>
    <col min="13052" max="13052" width="73.44140625" style="2" customWidth="1"/>
    <col min="13053" max="13053" width="18.109375" style="2" customWidth="1"/>
    <col min="13054" max="13054" width="19.109375" style="2" customWidth="1"/>
    <col min="13055" max="13055" width="20" style="2" customWidth="1"/>
    <col min="13056" max="13056" width="15" style="2" customWidth="1"/>
    <col min="13057" max="13057" width="12.6640625" style="2" customWidth="1"/>
    <col min="13058" max="13058" width="64.44140625" style="2" customWidth="1"/>
    <col min="13059" max="13059" width="47" style="2" customWidth="1"/>
    <col min="13060" max="13295" width="9.109375" style="2" customWidth="1"/>
    <col min="13296" max="13296" width="3.6640625" style="2" customWidth="1"/>
    <col min="13297" max="13306" width="55.6640625" style="2"/>
    <col min="13307" max="13307" width="9.109375" style="2" customWidth="1"/>
    <col min="13308" max="13308" width="73.44140625" style="2" customWidth="1"/>
    <col min="13309" max="13309" width="18.109375" style="2" customWidth="1"/>
    <col min="13310" max="13310" width="19.109375" style="2" customWidth="1"/>
    <col min="13311" max="13311" width="20" style="2" customWidth="1"/>
    <col min="13312" max="13312" width="15" style="2" customWidth="1"/>
    <col min="13313" max="13313" width="12.6640625" style="2" customWidth="1"/>
    <col min="13314" max="13314" width="64.44140625" style="2" customWidth="1"/>
    <col min="13315" max="13315" width="47" style="2" customWidth="1"/>
    <col min="13316" max="13551" width="9.109375" style="2" customWidth="1"/>
    <col min="13552" max="13552" width="3.6640625" style="2" customWidth="1"/>
    <col min="13553" max="13562" width="55.6640625" style="2"/>
    <col min="13563" max="13563" width="9.109375" style="2" customWidth="1"/>
    <col min="13564" max="13564" width="73.44140625" style="2" customWidth="1"/>
    <col min="13565" max="13565" width="18.109375" style="2" customWidth="1"/>
    <col min="13566" max="13566" width="19.109375" style="2" customWidth="1"/>
    <col min="13567" max="13567" width="20" style="2" customWidth="1"/>
    <col min="13568" max="13568" width="15" style="2" customWidth="1"/>
    <col min="13569" max="13569" width="12.6640625" style="2" customWidth="1"/>
    <col min="13570" max="13570" width="64.44140625" style="2" customWidth="1"/>
    <col min="13571" max="13571" width="47" style="2" customWidth="1"/>
    <col min="13572" max="13807" width="9.109375" style="2" customWidth="1"/>
    <col min="13808" max="13808" width="3.6640625" style="2" customWidth="1"/>
    <col min="13809" max="13818" width="55.6640625" style="2"/>
    <col min="13819" max="13819" width="9.109375" style="2" customWidth="1"/>
    <col min="13820" max="13820" width="73.44140625" style="2" customWidth="1"/>
    <col min="13821" max="13821" width="18.109375" style="2" customWidth="1"/>
    <col min="13822" max="13822" width="19.109375" style="2" customWidth="1"/>
    <col min="13823" max="13823" width="20" style="2" customWidth="1"/>
    <col min="13824" max="13824" width="15" style="2" customWidth="1"/>
    <col min="13825" max="13825" width="12.6640625" style="2" customWidth="1"/>
    <col min="13826" max="13826" width="64.44140625" style="2" customWidth="1"/>
    <col min="13827" max="13827" width="47" style="2" customWidth="1"/>
    <col min="13828" max="14063" width="9.109375" style="2" customWidth="1"/>
    <col min="14064" max="14064" width="3.6640625" style="2" customWidth="1"/>
    <col min="14065" max="14074" width="55.6640625" style="2"/>
    <col min="14075" max="14075" width="9.109375" style="2" customWidth="1"/>
    <col min="14076" max="14076" width="73.44140625" style="2" customWidth="1"/>
    <col min="14077" max="14077" width="18.109375" style="2" customWidth="1"/>
    <col min="14078" max="14078" width="19.109375" style="2" customWidth="1"/>
    <col min="14079" max="14079" width="20" style="2" customWidth="1"/>
    <col min="14080" max="14080" width="15" style="2" customWidth="1"/>
    <col min="14081" max="14081" width="12.6640625" style="2" customWidth="1"/>
    <col min="14082" max="14082" width="64.44140625" style="2" customWidth="1"/>
    <col min="14083" max="14083" width="47" style="2" customWidth="1"/>
    <col min="14084" max="14319" width="9.109375" style="2" customWidth="1"/>
    <col min="14320" max="14320" width="3.6640625" style="2" customWidth="1"/>
    <col min="14321" max="14330" width="55.6640625" style="2"/>
    <col min="14331" max="14331" width="9.109375" style="2" customWidth="1"/>
    <col min="14332" max="14332" width="73.44140625" style="2" customWidth="1"/>
    <col min="14333" max="14333" width="18.109375" style="2" customWidth="1"/>
    <col min="14334" max="14334" width="19.109375" style="2" customWidth="1"/>
    <col min="14335" max="14335" width="20" style="2" customWidth="1"/>
    <col min="14336" max="14336" width="15" style="2" customWidth="1"/>
    <col min="14337" max="14337" width="12.6640625" style="2" customWidth="1"/>
    <col min="14338" max="14338" width="64.44140625" style="2" customWidth="1"/>
    <col min="14339" max="14339" width="47" style="2" customWidth="1"/>
    <col min="14340" max="14575" width="9.109375" style="2" customWidth="1"/>
    <col min="14576" max="14576" width="3.6640625" style="2" customWidth="1"/>
    <col min="14577" max="14586" width="55.6640625" style="2"/>
    <col min="14587" max="14587" width="9.109375" style="2" customWidth="1"/>
    <col min="14588" max="14588" width="73.44140625" style="2" customWidth="1"/>
    <col min="14589" max="14589" width="18.109375" style="2" customWidth="1"/>
    <col min="14590" max="14590" width="19.109375" style="2" customWidth="1"/>
    <col min="14591" max="14591" width="20" style="2" customWidth="1"/>
    <col min="14592" max="14592" width="15" style="2" customWidth="1"/>
    <col min="14593" max="14593" width="12.6640625" style="2" customWidth="1"/>
    <col min="14594" max="14594" width="64.44140625" style="2" customWidth="1"/>
    <col min="14595" max="14595" width="47" style="2" customWidth="1"/>
    <col min="14596" max="14831" width="9.109375" style="2" customWidth="1"/>
    <col min="14832" max="14832" width="3.6640625" style="2" customWidth="1"/>
    <col min="14833" max="14842" width="55.6640625" style="2"/>
    <col min="14843" max="14843" width="9.109375" style="2" customWidth="1"/>
    <col min="14844" max="14844" width="73.44140625" style="2" customWidth="1"/>
    <col min="14845" max="14845" width="18.109375" style="2" customWidth="1"/>
    <col min="14846" max="14846" width="19.109375" style="2" customWidth="1"/>
    <col min="14847" max="14847" width="20" style="2" customWidth="1"/>
    <col min="14848" max="14848" width="15" style="2" customWidth="1"/>
    <col min="14849" max="14849" width="12.6640625" style="2" customWidth="1"/>
    <col min="14850" max="14850" width="64.44140625" style="2" customWidth="1"/>
    <col min="14851" max="14851" width="47" style="2" customWidth="1"/>
    <col min="14852" max="15087" width="9.109375" style="2" customWidth="1"/>
    <col min="15088" max="15088" width="3.6640625" style="2" customWidth="1"/>
    <col min="15089" max="15098" width="55.6640625" style="2"/>
    <col min="15099" max="15099" width="9.109375" style="2" customWidth="1"/>
    <col min="15100" max="15100" width="73.44140625" style="2" customWidth="1"/>
    <col min="15101" max="15101" width="18.109375" style="2" customWidth="1"/>
    <col min="15102" max="15102" width="19.109375" style="2" customWidth="1"/>
    <col min="15103" max="15103" width="20" style="2" customWidth="1"/>
    <col min="15104" max="15104" width="15" style="2" customWidth="1"/>
    <col min="15105" max="15105" width="12.6640625" style="2" customWidth="1"/>
    <col min="15106" max="15106" width="64.44140625" style="2" customWidth="1"/>
    <col min="15107" max="15107" width="47" style="2" customWidth="1"/>
    <col min="15108" max="15343" width="9.109375" style="2" customWidth="1"/>
    <col min="15344" max="15344" width="3.6640625" style="2" customWidth="1"/>
    <col min="15345" max="15354" width="55.6640625" style="2"/>
    <col min="15355" max="15355" width="9.109375" style="2" customWidth="1"/>
    <col min="15356" max="15356" width="73.44140625" style="2" customWidth="1"/>
    <col min="15357" max="15357" width="18.109375" style="2" customWidth="1"/>
    <col min="15358" max="15358" width="19.109375" style="2" customWidth="1"/>
    <col min="15359" max="15359" width="20" style="2" customWidth="1"/>
    <col min="15360" max="15360" width="15" style="2" customWidth="1"/>
    <col min="15361" max="15361" width="12.6640625" style="2" customWidth="1"/>
    <col min="15362" max="15362" width="64.44140625" style="2" customWidth="1"/>
    <col min="15363" max="15363" width="47" style="2" customWidth="1"/>
    <col min="15364" max="15599" width="9.109375" style="2" customWidth="1"/>
    <col min="15600" max="15600" width="3.6640625" style="2" customWidth="1"/>
    <col min="15601" max="15610" width="55.6640625" style="2"/>
    <col min="15611" max="15611" width="9.109375" style="2" customWidth="1"/>
    <col min="15612" max="15612" width="73.44140625" style="2" customWidth="1"/>
    <col min="15613" max="15613" width="18.109375" style="2" customWidth="1"/>
    <col min="15614" max="15614" width="19.109375" style="2" customWidth="1"/>
    <col min="15615" max="15615" width="20" style="2" customWidth="1"/>
    <col min="15616" max="15616" width="15" style="2" customWidth="1"/>
    <col min="15617" max="15617" width="12.6640625" style="2" customWidth="1"/>
    <col min="15618" max="15618" width="64.44140625" style="2" customWidth="1"/>
    <col min="15619" max="15619" width="47" style="2" customWidth="1"/>
    <col min="15620" max="15855" width="9.109375" style="2" customWidth="1"/>
    <col min="15856" max="15856" width="3.6640625" style="2" customWidth="1"/>
    <col min="15857" max="15866" width="55.6640625" style="2"/>
    <col min="15867" max="15867" width="9.109375" style="2" customWidth="1"/>
    <col min="15868" max="15868" width="73.44140625" style="2" customWidth="1"/>
    <col min="15869" max="15869" width="18.109375" style="2" customWidth="1"/>
    <col min="15870" max="15870" width="19.109375" style="2" customWidth="1"/>
    <col min="15871" max="15871" width="20" style="2" customWidth="1"/>
    <col min="15872" max="15872" width="15" style="2" customWidth="1"/>
    <col min="15873" max="15873" width="12.6640625" style="2" customWidth="1"/>
    <col min="15874" max="15874" width="64.44140625" style="2" customWidth="1"/>
    <col min="15875" max="15875" width="47" style="2" customWidth="1"/>
    <col min="15876" max="16111" width="9.109375" style="2" customWidth="1"/>
    <col min="16112" max="16112" width="3.6640625" style="2" customWidth="1"/>
    <col min="16113" max="16122" width="55.6640625" style="2"/>
    <col min="16123" max="16123" width="9.109375" style="2" customWidth="1"/>
    <col min="16124" max="16124" width="73.44140625" style="2" customWidth="1"/>
    <col min="16125" max="16125" width="18.109375" style="2" customWidth="1"/>
    <col min="16126" max="16126" width="19.109375" style="2" customWidth="1"/>
    <col min="16127" max="16127" width="20" style="2" customWidth="1"/>
    <col min="16128" max="16128" width="15" style="2" customWidth="1"/>
    <col min="16129" max="16129" width="12.6640625" style="2" customWidth="1"/>
    <col min="16130" max="16130" width="64.44140625" style="2" customWidth="1"/>
    <col min="16131" max="16131" width="47" style="2" customWidth="1"/>
    <col min="16132" max="16367" width="9.109375" style="2" customWidth="1"/>
    <col min="16368" max="16368" width="3.6640625" style="2" customWidth="1"/>
    <col min="16369" max="16384" width="55.6640625" style="2"/>
  </cols>
  <sheetData>
    <row r="1" spans="1:6" ht="96" customHeight="1" x14ac:dyDescent="0.3">
      <c r="A1" s="10"/>
      <c r="B1" s="359" t="s">
        <v>0</v>
      </c>
      <c r="C1" s="359"/>
      <c r="D1" s="359"/>
      <c r="E1" s="359"/>
      <c r="F1" s="360"/>
    </row>
    <row r="2" spans="1:6" ht="12.75" customHeight="1" x14ac:dyDescent="0.25">
      <c r="A2" s="361" t="s">
        <v>39</v>
      </c>
      <c r="B2" s="362"/>
      <c r="C2" s="362"/>
      <c r="D2" s="362"/>
      <c r="E2" s="362"/>
      <c r="F2" s="363"/>
    </row>
    <row r="3" spans="1:6" ht="15.75" customHeight="1" x14ac:dyDescent="0.25">
      <c r="A3" s="364" t="s">
        <v>223</v>
      </c>
      <c r="B3" s="365"/>
      <c r="C3" s="365"/>
      <c r="D3" s="365"/>
      <c r="E3" s="365"/>
      <c r="F3" s="366"/>
    </row>
    <row r="4" spans="1:6" x14ac:dyDescent="0.25">
      <c r="A4" s="367" t="s">
        <v>1</v>
      </c>
      <c r="B4" s="368"/>
      <c r="C4" s="368"/>
      <c r="D4" s="368"/>
      <c r="E4" s="368"/>
      <c r="F4" s="369"/>
    </row>
    <row r="5" spans="1:6" x14ac:dyDescent="0.25">
      <c r="A5" s="367" t="s">
        <v>2</v>
      </c>
      <c r="B5" s="368"/>
      <c r="C5" s="368"/>
      <c r="D5" s="368"/>
      <c r="E5" s="368"/>
      <c r="F5" s="369"/>
    </row>
    <row r="6" spans="1:6" x14ac:dyDescent="0.25">
      <c r="A6" s="367" t="s">
        <v>3</v>
      </c>
      <c r="B6" s="368"/>
      <c r="C6" s="368"/>
      <c r="D6" s="368"/>
      <c r="E6" s="368"/>
      <c r="F6" s="369"/>
    </row>
    <row r="7" spans="1:6" x14ac:dyDescent="0.25">
      <c r="A7" s="354" t="s">
        <v>4</v>
      </c>
      <c r="B7" s="355"/>
      <c r="C7" s="355"/>
      <c r="D7" s="355"/>
      <c r="E7" s="355"/>
      <c r="F7" s="356"/>
    </row>
    <row r="8" spans="1:6" x14ac:dyDescent="0.25">
      <c r="A8" s="354" t="s">
        <v>5</v>
      </c>
      <c r="B8" s="355"/>
      <c r="C8" s="355"/>
      <c r="D8" s="355"/>
      <c r="E8" s="355"/>
      <c r="F8" s="356"/>
    </row>
    <row r="9" spans="1:6" x14ac:dyDescent="0.25">
      <c r="A9" s="354" t="s">
        <v>6</v>
      </c>
      <c r="B9" s="355"/>
      <c r="C9" s="355"/>
      <c r="D9" s="355"/>
      <c r="E9" s="355"/>
      <c r="F9" s="356"/>
    </row>
    <row r="10" spans="1:6" x14ac:dyDescent="0.25">
      <c r="A10" s="357" t="s">
        <v>40</v>
      </c>
      <c r="B10" s="358"/>
      <c r="C10" s="358"/>
      <c r="D10" s="358"/>
      <c r="E10" s="11"/>
      <c r="F10" s="12"/>
    </row>
    <row r="11" spans="1:6" x14ac:dyDescent="0.25">
      <c r="A11" s="13" t="s">
        <v>41</v>
      </c>
      <c r="B11" s="345" t="s">
        <v>42</v>
      </c>
      <c r="C11" s="346"/>
      <c r="D11" s="346"/>
      <c r="E11" s="347"/>
      <c r="F11" s="14">
        <v>45384</v>
      </c>
    </row>
    <row r="12" spans="1:6" x14ac:dyDescent="0.25">
      <c r="A12" s="13" t="s">
        <v>43</v>
      </c>
      <c r="B12" s="345" t="s">
        <v>44</v>
      </c>
      <c r="C12" s="346"/>
      <c r="D12" s="346"/>
      <c r="E12" s="347"/>
      <c r="F12" s="15" t="s">
        <v>45</v>
      </c>
    </row>
    <row r="13" spans="1:6" x14ac:dyDescent="0.25">
      <c r="A13" s="13" t="s">
        <v>46</v>
      </c>
      <c r="B13" s="342" t="s">
        <v>47</v>
      </c>
      <c r="C13" s="343"/>
      <c r="D13" s="343"/>
      <c r="E13" s="344"/>
      <c r="F13" s="16" t="s">
        <v>224</v>
      </c>
    </row>
    <row r="14" spans="1:6" x14ac:dyDescent="0.25">
      <c r="A14" s="13" t="s">
        <v>48</v>
      </c>
      <c r="B14" s="345" t="s">
        <v>49</v>
      </c>
      <c r="C14" s="346"/>
      <c r="D14" s="346"/>
      <c r="E14" s="347"/>
      <c r="F14" s="15" t="s">
        <v>50</v>
      </c>
    </row>
    <row r="15" spans="1:6" x14ac:dyDescent="0.25">
      <c r="A15" s="17"/>
      <c r="B15" s="348" t="s">
        <v>51</v>
      </c>
      <c r="C15" s="349"/>
      <c r="D15" s="18" t="s">
        <v>52</v>
      </c>
      <c r="E15" s="350" t="s">
        <v>53</v>
      </c>
      <c r="F15" s="351"/>
    </row>
    <row r="16" spans="1:6" x14ac:dyDescent="0.25">
      <c r="A16" s="13"/>
      <c r="B16" s="332" t="s">
        <v>54</v>
      </c>
      <c r="C16" s="334"/>
      <c r="D16" s="19" t="s">
        <v>55</v>
      </c>
      <c r="E16" s="352">
        <v>4</v>
      </c>
      <c r="F16" s="353"/>
    </row>
    <row r="17" spans="1:6" x14ac:dyDescent="0.25">
      <c r="A17" s="13"/>
      <c r="B17" s="332" t="s">
        <v>56</v>
      </c>
      <c r="C17" s="334"/>
      <c r="D17" s="19"/>
      <c r="E17" s="19"/>
      <c r="F17" s="20"/>
    </row>
    <row r="18" spans="1:6" x14ac:dyDescent="0.25">
      <c r="A18" s="317" t="s">
        <v>57</v>
      </c>
      <c r="B18" s="317"/>
      <c r="C18" s="317"/>
      <c r="D18" s="317"/>
      <c r="E18" s="317"/>
      <c r="F18" s="317"/>
    </row>
    <row r="19" spans="1:6" x14ac:dyDescent="0.25">
      <c r="A19" s="335" t="s">
        <v>58</v>
      </c>
      <c r="B19" s="335"/>
      <c r="C19" s="335"/>
      <c r="D19" s="335"/>
      <c r="E19" s="335"/>
      <c r="F19" s="335"/>
    </row>
    <row r="20" spans="1:6" x14ac:dyDescent="0.25">
      <c r="A20" s="336" t="s">
        <v>59</v>
      </c>
      <c r="B20" s="337"/>
      <c r="C20" s="337"/>
      <c r="D20" s="337"/>
      <c r="E20" s="337"/>
      <c r="F20" s="338"/>
    </row>
    <row r="21" spans="1:6" x14ac:dyDescent="0.25">
      <c r="A21" s="13">
        <v>1</v>
      </c>
      <c r="B21" s="339" t="s">
        <v>60</v>
      </c>
      <c r="C21" s="340"/>
      <c r="D21" s="326" t="s">
        <v>61</v>
      </c>
      <c r="E21" s="327"/>
      <c r="F21" s="341"/>
    </row>
    <row r="22" spans="1:6" x14ac:dyDescent="0.25">
      <c r="A22" s="19">
        <v>2</v>
      </c>
      <c r="B22" s="324" t="s">
        <v>62</v>
      </c>
      <c r="C22" s="325"/>
      <c r="D22" s="326" t="s">
        <v>63</v>
      </c>
      <c r="E22" s="327"/>
      <c r="F22" s="328"/>
    </row>
    <row r="23" spans="1:6" x14ac:dyDescent="0.25">
      <c r="A23" s="19">
        <v>3</v>
      </c>
      <c r="B23" s="251" t="s">
        <v>64</v>
      </c>
      <c r="C23" s="253"/>
      <c r="D23" s="329">
        <v>1445.55</v>
      </c>
      <c r="E23" s="330"/>
      <c r="F23" s="331"/>
    </row>
    <row r="24" spans="1:6" x14ac:dyDescent="0.25">
      <c r="A24" s="19">
        <v>4</v>
      </c>
      <c r="B24" s="251" t="s">
        <v>65</v>
      </c>
      <c r="C24" s="253"/>
      <c r="D24" s="332" t="s">
        <v>66</v>
      </c>
      <c r="E24" s="333"/>
      <c r="F24" s="334"/>
    </row>
    <row r="25" spans="1:6" x14ac:dyDescent="0.25">
      <c r="A25" s="19">
        <v>5</v>
      </c>
      <c r="B25" s="251" t="s">
        <v>67</v>
      </c>
      <c r="C25" s="253"/>
      <c r="D25" s="321">
        <v>45292</v>
      </c>
      <c r="E25" s="322"/>
      <c r="F25" s="323"/>
    </row>
    <row r="26" spans="1:6" x14ac:dyDescent="0.25">
      <c r="A26" s="19">
        <v>6</v>
      </c>
      <c r="B26" s="251" t="s">
        <v>68</v>
      </c>
      <c r="C26" s="253"/>
      <c r="D26" s="321" t="s">
        <v>69</v>
      </c>
      <c r="E26" s="322"/>
      <c r="F26" s="323"/>
    </row>
    <row r="27" spans="1:6" x14ac:dyDescent="0.25">
      <c r="A27" s="21"/>
      <c r="B27" s="21"/>
      <c r="C27" s="22"/>
      <c r="D27" s="22"/>
      <c r="E27" s="23"/>
    </row>
    <row r="28" spans="1:6" x14ac:dyDescent="0.25">
      <c r="A28" s="23"/>
      <c r="B28" s="23"/>
      <c r="C28" s="23"/>
      <c r="D28" s="23"/>
      <c r="E28" s="23"/>
    </row>
    <row r="29" spans="1:6" x14ac:dyDescent="0.25">
      <c r="A29" s="247" t="s">
        <v>70</v>
      </c>
      <c r="B29" s="247"/>
      <c r="C29" s="247"/>
      <c r="D29" s="247"/>
      <c r="E29" s="247"/>
      <c r="F29" s="247"/>
    </row>
    <row r="30" spans="1:6" x14ac:dyDescent="0.25">
      <c r="A30" s="24">
        <v>1</v>
      </c>
      <c r="B30" s="284" t="s">
        <v>71</v>
      </c>
      <c r="C30" s="285"/>
      <c r="D30" s="286"/>
      <c r="E30" s="25"/>
      <c r="F30" s="24" t="s">
        <v>72</v>
      </c>
    </row>
    <row r="31" spans="1:6" x14ac:dyDescent="0.25">
      <c r="A31" s="376" t="s">
        <v>73</v>
      </c>
      <c r="B31" s="381" t="s">
        <v>74</v>
      </c>
      <c r="C31" s="382"/>
      <c r="D31" s="383">
        <v>4</v>
      </c>
      <c r="E31" s="384">
        <f>D23</f>
        <v>1445.55</v>
      </c>
      <c r="F31" s="385">
        <f t="shared" ref="F31:F36" si="0">E31*D31</f>
        <v>5782.2</v>
      </c>
    </row>
    <row r="32" spans="1:6" x14ac:dyDescent="0.25">
      <c r="A32" s="26" t="s">
        <v>43</v>
      </c>
      <c r="B32" s="315" t="s">
        <v>75</v>
      </c>
      <c r="C32" s="316"/>
      <c r="D32" s="27"/>
      <c r="E32" s="28">
        <v>0</v>
      </c>
      <c r="F32" s="29">
        <f>F31*E32</f>
        <v>0</v>
      </c>
    </row>
    <row r="33" spans="1:8" x14ac:dyDescent="0.25">
      <c r="A33" s="26" t="s">
        <v>46</v>
      </c>
      <c r="B33" s="315" t="s">
        <v>76</v>
      </c>
      <c r="C33" s="316"/>
      <c r="D33" s="30">
        <v>2</v>
      </c>
      <c r="E33" s="31">
        <f>(E31/220)*0.2*120</f>
        <v>157.69636363636363</v>
      </c>
      <c r="F33" s="29">
        <f t="shared" si="0"/>
        <v>315.39272727272726</v>
      </c>
    </row>
    <row r="34" spans="1:8" x14ac:dyDescent="0.25">
      <c r="A34" s="26" t="s">
        <v>48</v>
      </c>
      <c r="B34" s="315" t="s">
        <v>77</v>
      </c>
      <c r="C34" s="316"/>
      <c r="D34" s="30"/>
      <c r="E34" s="31">
        <v>0</v>
      </c>
      <c r="F34" s="29">
        <f t="shared" si="0"/>
        <v>0</v>
      </c>
    </row>
    <row r="35" spans="1:8" x14ac:dyDescent="0.25">
      <c r="A35" s="26" t="s">
        <v>78</v>
      </c>
      <c r="B35" s="315" t="s">
        <v>79</v>
      </c>
      <c r="C35" s="316"/>
      <c r="D35" s="30"/>
      <c r="E35" s="31"/>
      <c r="F35" s="29">
        <f t="shared" si="0"/>
        <v>0</v>
      </c>
      <c r="H35" s="2" t="s">
        <v>80</v>
      </c>
    </row>
    <row r="36" spans="1:8" x14ac:dyDescent="0.25">
      <c r="A36" s="26" t="s">
        <v>81</v>
      </c>
      <c r="B36" s="315" t="s">
        <v>82</v>
      </c>
      <c r="C36" s="316"/>
      <c r="D36" s="30"/>
      <c r="E36" s="31"/>
      <c r="F36" s="29">
        <f t="shared" si="0"/>
        <v>0</v>
      </c>
    </row>
    <row r="37" spans="1:8" x14ac:dyDescent="0.25">
      <c r="A37" s="26" t="s">
        <v>83</v>
      </c>
      <c r="B37" s="315" t="s">
        <v>84</v>
      </c>
      <c r="C37" s="316"/>
      <c r="D37" s="27"/>
      <c r="E37" s="32"/>
      <c r="F37" s="29"/>
    </row>
    <row r="38" spans="1:8" x14ac:dyDescent="0.25">
      <c r="A38" s="33"/>
      <c r="B38" s="270" t="s">
        <v>85</v>
      </c>
      <c r="C38" s="271"/>
      <c r="D38" s="272"/>
      <c r="E38" s="34"/>
      <c r="F38" s="35">
        <f>SUM(F31:F37)</f>
        <v>6097.5927272727267</v>
      </c>
    </row>
    <row r="39" spans="1:8" x14ac:dyDescent="0.25">
      <c r="A39" s="317" t="s">
        <v>86</v>
      </c>
      <c r="B39" s="317"/>
      <c r="C39" s="317"/>
      <c r="D39" s="317"/>
      <c r="E39" s="317"/>
      <c r="F39" s="317"/>
    </row>
    <row r="40" spans="1:8" x14ac:dyDescent="0.25">
      <c r="A40" s="247" t="s">
        <v>87</v>
      </c>
      <c r="B40" s="247"/>
      <c r="C40" s="247"/>
      <c r="D40" s="247"/>
      <c r="E40" s="247"/>
      <c r="F40" s="247"/>
    </row>
    <row r="41" spans="1:8" ht="15.75" customHeight="1" x14ac:dyDescent="0.25">
      <c r="A41" s="36" t="s">
        <v>88</v>
      </c>
      <c r="B41" s="318" t="s">
        <v>89</v>
      </c>
      <c r="C41" s="319"/>
      <c r="D41" s="320"/>
      <c r="E41" s="37" t="s">
        <v>90</v>
      </c>
      <c r="F41" s="38" t="s">
        <v>72</v>
      </c>
    </row>
    <row r="42" spans="1:8" x14ac:dyDescent="0.25">
      <c r="A42" s="39" t="s">
        <v>41</v>
      </c>
      <c r="B42" s="287" t="s">
        <v>91</v>
      </c>
      <c r="C42" s="288"/>
      <c r="D42" s="289"/>
      <c r="E42" s="40">
        <v>8.3299999999999999E-2</v>
      </c>
      <c r="F42" s="41">
        <f>(TRUNC($F$38*E42,2))</f>
        <v>507.92</v>
      </c>
    </row>
    <row r="43" spans="1:8" x14ac:dyDescent="0.25">
      <c r="A43" s="39" t="s">
        <v>43</v>
      </c>
      <c r="B43" s="287" t="s">
        <v>92</v>
      </c>
      <c r="C43" s="288"/>
      <c r="D43" s="289"/>
      <c r="E43" s="42">
        <v>0.121</v>
      </c>
      <c r="F43" s="41">
        <f>(TRUNC($F$38*E43,2))</f>
        <v>737.8</v>
      </c>
    </row>
    <row r="44" spans="1:8" x14ac:dyDescent="0.25">
      <c r="A44" s="43"/>
      <c r="B44" s="280" t="s">
        <v>93</v>
      </c>
      <c r="C44" s="281"/>
      <c r="D44" s="282"/>
      <c r="E44" s="44">
        <f>E42+E43</f>
        <v>0.20429999999999998</v>
      </c>
      <c r="F44" s="45">
        <f>SUM(F42:F43)</f>
        <v>1245.72</v>
      </c>
      <c r="G44" s="46"/>
    </row>
    <row r="45" spans="1:8" x14ac:dyDescent="0.25">
      <c r="A45" s="47"/>
      <c r="B45" s="48"/>
      <c r="C45" s="48"/>
      <c r="D45" s="48"/>
      <c r="E45" s="48"/>
      <c r="F45" s="49"/>
      <c r="G45" s="46"/>
    </row>
    <row r="46" spans="1:8" x14ac:dyDescent="0.25">
      <c r="A46" s="313" t="s">
        <v>94</v>
      </c>
      <c r="B46" s="314"/>
      <c r="C46" s="314"/>
      <c r="D46" s="314"/>
      <c r="E46" s="314"/>
      <c r="F46" s="314"/>
    </row>
    <row r="47" spans="1:8" x14ac:dyDescent="0.25">
      <c r="A47" s="50" t="s">
        <v>95</v>
      </c>
      <c r="B47" s="307" t="s">
        <v>96</v>
      </c>
      <c r="C47" s="308"/>
      <c r="D47" s="309"/>
      <c r="E47" s="50" t="s">
        <v>90</v>
      </c>
      <c r="F47" s="50" t="s">
        <v>97</v>
      </c>
    </row>
    <row r="48" spans="1:8" x14ac:dyDescent="0.25">
      <c r="A48" s="51" t="s">
        <v>41</v>
      </c>
      <c r="B48" s="310" t="s">
        <v>98</v>
      </c>
      <c r="C48" s="311"/>
      <c r="D48" s="312"/>
      <c r="E48" s="52">
        <v>0.2</v>
      </c>
      <c r="F48" s="53">
        <f t="shared" ref="F48:F55" si="1">(TRUNC(($F$38+$F$44)*E48,2))</f>
        <v>1468.66</v>
      </c>
    </row>
    <row r="49" spans="1:12" x14ac:dyDescent="0.25">
      <c r="A49" s="54" t="s">
        <v>43</v>
      </c>
      <c r="B49" s="310" t="s">
        <v>99</v>
      </c>
      <c r="C49" s="311"/>
      <c r="D49" s="312"/>
      <c r="E49" s="52">
        <v>2.5000000000000001E-2</v>
      </c>
      <c r="F49" s="53">
        <f t="shared" si="1"/>
        <v>183.58</v>
      </c>
    </row>
    <row r="50" spans="1:12" x14ac:dyDescent="0.25">
      <c r="A50" s="54" t="s">
        <v>46</v>
      </c>
      <c r="B50" s="310" t="s">
        <v>100</v>
      </c>
      <c r="C50" s="311"/>
      <c r="D50" s="312"/>
      <c r="E50" s="55">
        <f>3*0.5%</f>
        <v>1.4999999999999999E-2</v>
      </c>
      <c r="F50" s="53">
        <f t="shared" si="1"/>
        <v>110.14</v>
      </c>
    </row>
    <row r="51" spans="1:12" x14ac:dyDescent="0.25">
      <c r="A51" s="54" t="s">
        <v>48</v>
      </c>
      <c r="B51" s="310" t="s">
        <v>101</v>
      </c>
      <c r="C51" s="311"/>
      <c r="D51" s="312"/>
      <c r="E51" s="52">
        <v>1.4999999999999999E-2</v>
      </c>
      <c r="F51" s="53">
        <f t="shared" si="1"/>
        <v>110.14</v>
      </c>
    </row>
    <row r="52" spans="1:12" x14ac:dyDescent="0.25">
      <c r="A52" s="54" t="s">
        <v>78</v>
      </c>
      <c r="B52" s="310" t="s">
        <v>102</v>
      </c>
      <c r="C52" s="311"/>
      <c r="D52" s="312"/>
      <c r="E52" s="52">
        <v>0.01</v>
      </c>
      <c r="F52" s="53">
        <f t="shared" si="1"/>
        <v>73.430000000000007</v>
      </c>
    </row>
    <row r="53" spans="1:12" x14ac:dyDescent="0.25">
      <c r="A53" s="54" t="s">
        <v>81</v>
      </c>
      <c r="B53" s="310" t="s">
        <v>103</v>
      </c>
      <c r="C53" s="311"/>
      <c r="D53" s="312"/>
      <c r="E53" s="52">
        <v>6.0000000000000001E-3</v>
      </c>
      <c r="F53" s="53">
        <f t="shared" si="1"/>
        <v>44.05</v>
      </c>
    </row>
    <row r="54" spans="1:12" x14ac:dyDescent="0.25">
      <c r="A54" s="51" t="s">
        <v>83</v>
      </c>
      <c r="B54" s="310" t="s">
        <v>104</v>
      </c>
      <c r="C54" s="311"/>
      <c r="D54" s="312"/>
      <c r="E54" s="52">
        <v>2E-3</v>
      </c>
      <c r="F54" s="53">
        <f t="shared" si="1"/>
        <v>14.68</v>
      </c>
    </row>
    <row r="55" spans="1:12" x14ac:dyDescent="0.25">
      <c r="A55" s="51" t="s">
        <v>105</v>
      </c>
      <c r="B55" s="310" t="s">
        <v>106</v>
      </c>
      <c r="C55" s="311"/>
      <c r="D55" s="312"/>
      <c r="E55" s="52">
        <v>0.08</v>
      </c>
      <c r="F55" s="53">
        <f t="shared" si="1"/>
        <v>587.46</v>
      </c>
    </row>
    <row r="56" spans="1:12" x14ac:dyDescent="0.25">
      <c r="A56" s="307" t="s">
        <v>107</v>
      </c>
      <c r="B56" s="308"/>
      <c r="C56" s="308"/>
      <c r="D56" s="309"/>
      <c r="E56" s="56">
        <f>SUM(E48:E55)</f>
        <v>0.35300000000000004</v>
      </c>
      <c r="F56" s="57">
        <f>SUM(F48:F55)</f>
        <v>2592.1400000000003</v>
      </c>
    </row>
    <row r="57" spans="1:12" x14ac:dyDescent="0.25">
      <c r="A57" s="58" t="s">
        <v>108</v>
      </c>
      <c r="B57" s="59"/>
      <c r="C57" s="59"/>
      <c r="D57" s="59"/>
      <c r="E57" s="59"/>
      <c r="F57" s="60"/>
    </row>
    <row r="58" spans="1:12" x14ac:dyDescent="0.25">
      <c r="A58" s="61" t="s">
        <v>109</v>
      </c>
      <c r="B58" s="60"/>
      <c r="C58" s="60"/>
      <c r="D58" s="60"/>
      <c r="E58" s="60"/>
      <c r="F58" s="60"/>
    </row>
    <row r="59" spans="1:12" x14ac:dyDescent="0.25">
      <c r="A59" s="61" t="s">
        <v>110</v>
      </c>
      <c r="B59" s="60"/>
      <c r="C59" s="60"/>
      <c r="D59" s="60"/>
      <c r="E59" s="60"/>
      <c r="F59" s="60"/>
    </row>
    <row r="60" spans="1:12" x14ac:dyDescent="0.25">
      <c r="A60" s="61" t="s">
        <v>111</v>
      </c>
      <c r="B60" s="60"/>
      <c r="C60" s="60"/>
      <c r="D60" s="60"/>
      <c r="E60" s="60"/>
      <c r="F60" s="60"/>
    </row>
    <row r="61" spans="1:12" x14ac:dyDescent="0.25">
      <c r="A61" s="61"/>
      <c r="B61" s="60"/>
      <c r="C61" s="60"/>
      <c r="D61" s="60"/>
      <c r="E61" s="60"/>
      <c r="F61" s="60"/>
    </row>
    <row r="62" spans="1:12" x14ac:dyDescent="0.25">
      <c r="A62" s="247" t="s">
        <v>112</v>
      </c>
      <c r="B62" s="247"/>
      <c r="C62" s="247"/>
      <c r="D62" s="247"/>
      <c r="E62" s="247"/>
      <c r="F62" s="62"/>
      <c r="L62" s="63"/>
    </row>
    <row r="63" spans="1:12" x14ac:dyDescent="0.25">
      <c r="A63" s="24" t="s">
        <v>113</v>
      </c>
      <c r="B63" s="303" t="s">
        <v>114</v>
      </c>
      <c r="C63" s="303"/>
      <c r="D63" s="303"/>
      <c r="E63" s="24"/>
      <c r="F63" s="64" t="s">
        <v>72</v>
      </c>
    </row>
    <row r="64" spans="1:12" x14ac:dyDescent="0.25">
      <c r="A64" s="54" t="s">
        <v>41</v>
      </c>
      <c r="B64" s="257" t="s">
        <v>115</v>
      </c>
      <c r="C64" s="259"/>
      <c r="D64" s="65">
        <v>4</v>
      </c>
      <c r="E64" s="207">
        <v>4</v>
      </c>
      <c r="F64" s="67">
        <f>(E64*120-F31*6%)</f>
        <v>133.06800000000004</v>
      </c>
      <c r="G64" s="66"/>
      <c r="H64" s="66"/>
    </row>
    <row r="65" spans="1:8" x14ac:dyDescent="0.25">
      <c r="A65" s="376" t="s">
        <v>43</v>
      </c>
      <c r="B65" s="377" t="s">
        <v>116</v>
      </c>
      <c r="C65" s="378"/>
      <c r="D65" s="379">
        <v>4</v>
      </c>
      <c r="E65" s="380">
        <v>440.77</v>
      </c>
      <c r="F65" s="67">
        <f t="shared" ref="F65:F67" si="2">E65*D65</f>
        <v>1763.08</v>
      </c>
    </row>
    <row r="66" spans="1:8" x14ac:dyDescent="0.25">
      <c r="A66" s="376" t="s">
        <v>46</v>
      </c>
      <c r="B66" s="377" t="s">
        <v>117</v>
      </c>
      <c r="C66" s="378"/>
      <c r="D66" s="379">
        <v>4</v>
      </c>
      <c r="E66" s="380">
        <f>E31*26*0.002/12</f>
        <v>6.2640500000000001</v>
      </c>
      <c r="F66" s="67">
        <f t="shared" si="2"/>
        <v>25.0562</v>
      </c>
    </row>
    <row r="67" spans="1:8" x14ac:dyDescent="0.25">
      <c r="A67" s="376" t="s">
        <v>48</v>
      </c>
      <c r="B67" s="377" t="s">
        <v>118</v>
      </c>
      <c r="C67" s="378"/>
      <c r="D67" s="379">
        <v>4</v>
      </c>
      <c r="E67" s="67">
        <v>48.76</v>
      </c>
      <c r="F67" s="67">
        <f t="shared" si="2"/>
        <v>195.04</v>
      </c>
    </row>
    <row r="68" spans="1:8" x14ac:dyDescent="0.25">
      <c r="A68" s="54" t="s">
        <v>78</v>
      </c>
      <c r="B68" s="65" t="s">
        <v>119</v>
      </c>
      <c r="C68" s="65"/>
      <c r="D68" s="65"/>
      <c r="E68" s="68">
        <v>0</v>
      </c>
      <c r="F68" s="69">
        <v>0</v>
      </c>
    </row>
    <row r="69" spans="1:8" x14ac:dyDescent="0.25">
      <c r="A69" s="33"/>
      <c r="B69" s="303" t="s">
        <v>120</v>
      </c>
      <c r="C69" s="303"/>
      <c r="D69" s="303"/>
      <c r="E69" s="70"/>
      <c r="F69" s="71">
        <f>SUM(F64:F68)</f>
        <v>2116.2442000000001</v>
      </c>
    </row>
    <row r="70" spans="1:8" x14ac:dyDescent="0.25">
      <c r="A70" s="304" t="s">
        <v>121</v>
      </c>
      <c r="B70" s="304"/>
      <c r="C70" s="304"/>
      <c r="D70" s="304"/>
      <c r="E70" s="304"/>
      <c r="F70" s="304"/>
      <c r="G70" s="72"/>
      <c r="H70" s="72"/>
    </row>
    <row r="71" spans="1:8" x14ac:dyDescent="0.25">
      <c r="A71" s="284" t="s">
        <v>122</v>
      </c>
      <c r="B71" s="285"/>
      <c r="C71" s="285"/>
      <c r="D71" s="285"/>
      <c r="E71" s="285"/>
      <c r="F71" s="286"/>
      <c r="G71" s="72"/>
      <c r="H71" s="72"/>
    </row>
    <row r="72" spans="1:8" x14ac:dyDescent="0.25">
      <c r="A72" s="73" t="s">
        <v>123</v>
      </c>
      <c r="B72" s="305" t="s">
        <v>124</v>
      </c>
      <c r="C72" s="306"/>
      <c r="D72" s="73" t="s">
        <v>125</v>
      </c>
      <c r="E72" s="73" t="s">
        <v>126</v>
      </c>
      <c r="F72" s="73" t="s">
        <v>72</v>
      </c>
      <c r="G72" s="72"/>
      <c r="H72" s="72"/>
    </row>
    <row r="73" spans="1:8" x14ac:dyDescent="0.25">
      <c r="A73" s="26" t="s">
        <v>41</v>
      </c>
      <c r="B73" s="251" t="s">
        <v>127</v>
      </c>
      <c r="C73" s="253"/>
      <c r="D73" s="26">
        <v>2</v>
      </c>
      <c r="E73" s="74">
        <f>(E31)/220*1.5*15</f>
        <v>147.84034090909091</v>
      </c>
      <c r="F73" s="75">
        <f>E73*D73</f>
        <v>295.68068181818182</v>
      </c>
      <c r="G73" s="72"/>
      <c r="H73" s="72"/>
    </row>
    <row r="74" spans="1:8" x14ac:dyDescent="0.25">
      <c r="A74" s="26" t="s">
        <v>43</v>
      </c>
      <c r="B74" s="251" t="s">
        <v>128</v>
      </c>
      <c r="C74" s="253"/>
      <c r="D74" s="26">
        <v>2</v>
      </c>
      <c r="E74" s="74">
        <f>(E31)/220*1.5*15</f>
        <v>147.84034090909091</v>
      </c>
      <c r="F74" s="75">
        <f>E74*D74</f>
        <v>295.68068181818182</v>
      </c>
      <c r="G74" s="72"/>
      <c r="H74" s="72"/>
    </row>
    <row r="75" spans="1:8" x14ac:dyDescent="0.25">
      <c r="A75" s="254" t="s">
        <v>129</v>
      </c>
      <c r="B75" s="255"/>
      <c r="C75" s="255"/>
      <c r="D75" s="255"/>
      <c r="E75" s="256"/>
      <c r="F75" s="76">
        <f>F73+F74</f>
        <v>591.36136363636365</v>
      </c>
      <c r="G75" s="72"/>
      <c r="H75" s="72"/>
    </row>
    <row r="76" spans="1:8" x14ac:dyDescent="0.25">
      <c r="A76" s="77"/>
      <c r="B76" s="77"/>
      <c r="C76" s="77"/>
      <c r="D76" s="77"/>
      <c r="E76" s="77"/>
      <c r="F76" s="77"/>
      <c r="G76" s="72"/>
      <c r="H76" s="72"/>
    </row>
    <row r="77" spans="1:8" x14ac:dyDescent="0.25">
      <c r="A77" s="300" t="s">
        <v>130</v>
      </c>
      <c r="B77" s="301"/>
      <c r="C77" s="301"/>
      <c r="D77" s="301"/>
      <c r="E77" s="301"/>
      <c r="F77" s="302"/>
    </row>
    <row r="78" spans="1:8" x14ac:dyDescent="0.25">
      <c r="A78" s="64">
        <v>2</v>
      </c>
      <c r="B78" s="270" t="s">
        <v>131</v>
      </c>
      <c r="C78" s="271"/>
      <c r="D78" s="272"/>
      <c r="E78" s="25"/>
      <c r="F78" s="64" t="s">
        <v>72</v>
      </c>
    </row>
    <row r="79" spans="1:8" x14ac:dyDescent="0.25">
      <c r="A79" s="54" t="s">
        <v>88</v>
      </c>
      <c r="B79" s="273" t="s">
        <v>132</v>
      </c>
      <c r="C79" s="274"/>
      <c r="D79" s="275"/>
      <c r="E79" s="78"/>
      <c r="F79" s="79">
        <f>F44</f>
        <v>1245.72</v>
      </c>
    </row>
    <row r="80" spans="1:8" x14ac:dyDescent="0.25">
      <c r="A80" s="54" t="s">
        <v>95</v>
      </c>
      <c r="B80" s="273" t="s">
        <v>96</v>
      </c>
      <c r="C80" s="274"/>
      <c r="D80" s="275"/>
      <c r="E80" s="78"/>
      <c r="F80" s="79">
        <f>$F$56</f>
        <v>2592.1400000000003</v>
      </c>
    </row>
    <row r="81" spans="1:8" x14ac:dyDescent="0.25">
      <c r="A81" s="54" t="s">
        <v>113</v>
      </c>
      <c r="B81" s="251" t="s">
        <v>133</v>
      </c>
      <c r="C81" s="252"/>
      <c r="D81" s="253"/>
      <c r="E81" s="78"/>
      <c r="F81" s="79">
        <f>$F$69</f>
        <v>2116.2442000000001</v>
      </c>
    </row>
    <row r="82" spans="1:8" x14ac:dyDescent="0.25">
      <c r="A82" s="54">
        <v>2.4</v>
      </c>
      <c r="B82" s="80" t="s">
        <v>124</v>
      </c>
      <c r="C82" s="81"/>
      <c r="D82" s="82"/>
      <c r="E82" s="78"/>
      <c r="F82" s="79">
        <f>F75</f>
        <v>591.36136363636365</v>
      </c>
    </row>
    <row r="83" spans="1:8" x14ac:dyDescent="0.25">
      <c r="A83" s="83"/>
      <c r="B83" s="254" t="s">
        <v>93</v>
      </c>
      <c r="C83" s="255"/>
      <c r="D83" s="256"/>
      <c r="E83" s="34"/>
      <c r="F83" s="84">
        <f>SUM(F79:F81)</f>
        <v>5954.1042000000007</v>
      </c>
    </row>
    <row r="84" spans="1:8" x14ac:dyDescent="0.25">
      <c r="A84" s="85"/>
      <c r="B84" s="86"/>
      <c r="C84" s="86"/>
      <c r="D84" s="86"/>
      <c r="E84" s="86"/>
      <c r="F84" s="87"/>
    </row>
    <row r="85" spans="1:8" x14ac:dyDescent="0.25">
      <c r="A85" s="269" t="s">
        <v>134</v>
      </c>
      <c r="B85" s="269"/>
      <c r="C85" s="269"/>
      <c r="D85" s="269"/>
      <c r="E85" s="269"/>
      <c r="F85" s="269"/>
      <c r="H85" s="88"/>
    </row>
    <row r="86" spans="1:8" x14ac:dyDescent="0.25">
      <c r="A86" s="50">
        <v>3</v>
      </c>
      <c r="B86" s="89" t="s">
        <v>135</v>
      </c>
      <c r="C86" s="90"/>
      <c r="D86" s="25"/>
      <c r="E86" s="50" t="s">
        <v>90</v>
      </c>
      <c r="F86" s="50" t="s">
        <v>136</v>
      </c>
    </row>
    <row r="87" spans="1:8" x14ac:dyDescent="0.25">
      <c r="A87" s="91" t="s">
        <v>41</v>
      </c>
      <c r="B87" s="296" t="s">
        <v>137</v>
      </c>
      <c r="C87" s="297"/>
      <c r="D87" s="298"/>
      <c r="E87" s="92">
        <v>4.1999999999999997E-3</v>
      </c>
      <c r="F87" s="93">
        <f t="shared" ref="F87:F92" si="3">(TRUNC($F$38*E87,2))</f>
        <v>25.6</v>
      </c>
    </row>
    <row r="88" spans="1:8" x14ac:dyDescent="0.25">
      <c r="A88" s="54" t="s">
        <v>43</v>
      </c>
      <c r="B88" s="273" t="s">
        <v>138</v>
      </c>
      <c r="C88" s="274"/>
      <c r="D88" s="275"/>
      <c r="E88" s="52">
        <f>E87*8%</f>
        <v>3.3599999999999998E-4</v>
      </c>
      <c r="F88" s="94">
        <f t="shared" si="3"/>
        <v>2.04</v>
      </c>
    </row>
    <row r="89" spans="1:8" x14ac:dyDescent="0.25">
      <c r="A89" s="51" t="s">
        <v>46</v>
      </c>
      <c r="B89" s="273" t="s">
        <v>139</v>
      </c>
      <c r="C89" s="274"/>
      <c r="D89" s="275"/>
      <c r="E89" s="52">
        <v>2E-3</v>
      </c>
      <c r="F89" s="94">
        <f t="shared" si="3"/>
        <v>12.19</v>
      </c>
    </row>
    <row r="90" spans="1:8" x14ac:dyDescent="0.25">
      <c r="A90" s="95" t="s">
        <v>48</v>
      </c>
      <c r="B90" s="296" t="s">
        <v>140</v>
      </c>
      <c r="C90" s="297"/>
      <c r="D90" s="298"/>
      <c r="E90" s="92">
        <v>1.9400000000000001E-3</v>
      </c>
      <c r="F90" s="93">
        <f t="shared" si="3"/>
        <v>11.82</v>
      </c>
    </row>
    <row r="91" spans="1:8" x14ac:dyDescent="0.25">
      <c r="A91" s="96" t="s">
        <v>78</v>
      </c>
      <c r="B91" s="273" t="s">
        <v>141</v>
      </c>
      <c r="C91" s="274"/>
      <c r="D91" s="275"/>
      <c r="E91" s="97">
        <f>E90*E56</f>
        <v>6.8482000000000016E-4</v>
      </c>
      <c r="F91" s="94">
        <f t="shared" si="3"/>
        <v>4.17</v>
      </c>
    </row>
    <row r="92" spans="1:8" x14ac:dyDescent="0.25">
      <c r="A92" s="54" t="s">
        <v>81</v>
      </c>
      <c r="B92" s="273" t="s">
        <v>142</v>
      </c>
      <c r="C92" s="274"/>
      <c r="D92" s="275"/>
      <c r="E92" s="98">
        <v>3.7999999999999999E-2</v>
      </c>
      <c r="F92" s="94">
        <f t="shared" si="3"/>
        <v>231.7</v>
      </c>
    </row>
    <row r="93" spans="1:8" x14ac:dyDescent="0.25">
      <c r="A93" s="263" t="s">
        <v>107</v>
      </c>
      <c r="B93" s="264"/>
      <c r="C93" s="90"/>
      <c r="D93" s="34"/>
      <c r="E93" s="56">
        <f>SUM(E87:E92)</f>
        <v>4.7160819999999999E-2</v>
      </c>
      <c r="F93" s="99">
        <f>SUM(F87:F92)</f>
        <v>287.52</v>
      </c>
    </row>
    <row r="94" spans="1:8" x14ac:dyDescent="0.25">
      <c r="A94" s="299" t="s">
        <v>143</v>
      </c>
      <c r="B94" s="299"/>
      <c r="C94" s="299"/>
      <c r="D94" s="299"/>
      <c r="E94" s="299"/>
      <c r="F94" s="299"/>
    </row>
    <row r="95" spans="1:8" x14ac:dyDescent="0.25">
      <c r="A95" s="85"/>
      <c r="B95" s="86"/>
      <c r="C95" s="86"/>
      <c r="D95" s="86"/>
      <c r="E95" s="86"/>
      <c r="F95" s="87"/>
    </row>
    <row r="96" spans="1:8" x14ac:dyDescent="0.25">
      <c r="A96" s="262" t="s">
        <v>144</v>
      </c>
      <c r="B96" s="262"/>
      <c r="C96" s="262"/>
      <c r="D96" s="262"/>
      <c r="E96" s="100"/>
      <c r="F96" s="101">
        <f>F93+F56+F69+F44+F38</f>
        <v>12339.216927272728</v>
      </c>
    </row>
    <row r="97" spans="1:6" x14ac:dyDescent="0.25">
      <c r="A97" s="283" t="s">
        <v>145</v>
      </c>
      <c r="B97" s="283"/>
      <c r="C97" s="283"/>
      <c r="D97" s="283"/>
      <c r="E97" s="283"/>
      <c r="F97" s="283"/>
    </row>
    <row r="98" spans="1:6" x14ac:dyDescent="0.25">
      <c r="A98" s="102" t="s">
        <v>146</v>
      </c>
      <c r="B98" s="284" t="s">
        <v>147</v>
      </c>
      <c r="C98" s="285"/>
      <c r="D98" s="286"/>
      <c r="E98" s="102" t="s">
        <v>90</v>
      </c>
      <c r="F98" s="102" t="s">
        <v>136</v>
      </c>
    </row>
    <row r="99" spans="1:6" x14ac:dyDescent="0.25">
      <c r="A99" s="51" t="s">
        <v>41</v>
      </c>
      <c r="B99" s="287" t="s">
        <v>148</v>
      </c>
      <c r="C99" s="288"/>
      <c r="D99" s="289"/>
      <c r="E99" s="52">
        <v>9.2589999999999999E-3</v>
      </c>
      <c r="F99" s="94">
        <f t="shared" ref="F99:F104" si="4">(TRUNC($F$96*E99,2))</f>
        <v>114.24</v>
      </c>
    </row>
    <row r="100" spans="1:6" x14ac:dyDescent="0.25">
      <c r="A100" s="54" t="s">
        <v>43</v>
      </c>
      <c r="B100" s="290" t="s">
        <v>149</v>
      </c>
      <c r="C100" s="291"/>
      <c r="D100" s="292"/>
      <c r="E100" s="52">
        <v>5.5599999999999998E-3</v>
      </c>
      <c r="F100" s="94">
        <f t="shared" si="4"/>
        <v>68.599999999999994</v>
      </c>
    </row>
    <row r="101" spans="1:6" x14ac:dyDescent="0.25">
      <c r="A101" s="51" t="s">
        <v>46</v>
      </c>
      <c r="B101" s="290" t="s">
        <v>150</v>
      </c>
      <c r="C101" s="291"/>
      <c r="D101" s="292"/>
      <c r="E101" s="52">
        <v>2.0829999999999999E-4</v>
      </c>
      <c r="F101" s="94">
        <f t="shared" si="4"/>
        <v>2.57</v>
      </c>
    </row>
    <row r="102" spans="1:6" x14ac:dyDescent="0.25">
      <c r="A102" s="95" t="s">
        <v>48</v>
      </c>
      <c r="B102" s="276" t="s">
        <v>151</v>
      </c>
      <c r="C102" s="277"/>
      <c r="D102" s="278"/>
      <c r="E102" s="103">
        <v>0</v>
      </c>
      <c r="F102" s="93">
        <f t="shared" si="4"/>
        <v>0</v>
      </c>
    </row>
    <row r="103" spans="1:6" x14ac:dyDescent="0.25">
      <c r="A103" s="16" t="s">
        <v>78</v>
      </c>
      <c r="B103" s="293" t="s">
        <v>152</v>
      </c>
      <c r="C103" s="294"/>
      <c r="D103" s="295"/>
      <c r="E103" s="98">
        <v>1.1000000000000001E-3</v>
      </c>
      <c r="F103" s="224">
        <f t="shared" si="4"/>
        <v>13.57</v>
      </c>
    </row>
    <row r="104" spans="1:6" x14ac:dyDescent="0.25">
      <c r="A104" s="95" t="s">
        <v>81</v>
      </c>
      <c r="B104" s="370" t="s">
        <v>153</v>
      </c>
      <c r="C104" s="371"/>
      <c r="D104" s="372"/>
      <c r="E104" s="103">
        <v>0</v>
      </c>
      <c r="F104" s="93">
        <f t="shared" si="4"/>
        <v>0</v>
      </c>
    </row>
    <row r="105" spans="1:6" ht="15.75" customHeight="1" x14ac:dyDescent="0.25">
      <c r="A105" s="263" t="s">
        <v>154</v>
      </c>
      <c r="B105" s="264"/>
      <c r="C105" s="264"/>
      <c r="D105" s="279"/>
      <c r="E105" s="104">
        <f>SUM(E99:E104)</f>
        <v>1.6127299999999997E-2</v>
      </c>
      <c r="F105" s="99">
        <f>SUM(F99:F104)</f>
        <v>198.97999999999996</v>
      </c>
    </row>
    <row r="106" spans="1:6" ht="15.75" customHeight="1" x14ac:dyDescent="0.25">
      <c r="A106" s="43"/>
      <c r="B106" s="280"/>
      <c r="C106" s="281"/>
      <c r="D106" s="282"/>
      <c r="E106" s="44"/>
      <c r="F106" s="45"/>
    </row>
    <row r="107" spans="1:6" x14ac:dyDescent="0.25">
      <c r="A107" s="105"/>
      <c r="B107" s="105"/>
      <c r="C107" s="105"/>
      <c r="D107" s="105"/>
      <c r="E107" s="106"/>
      <c r="F107" s="107"/>
    </row>
    <row r="108" spans="1:6" x14ac:dyDescent="0.25">
      <c r="A108" s="283" t="s">
        <v>155</v>
      </c>
      <c r="B108" s="283"/>
      <c r="C108" s="283"/>
      <c r="D108" s="283"/>
      <c r="E108" s="283"/>
      <c r="F108" s="283"/>
    </row>
    <row r="109" spans="1:6" x14ac:dyDescent="0.25">
      <c r="A109" s="64" t="s">
        <v>156</v>
      </c>
      <c r="B109" s="270" t="s">
        <v>157</v>
      </c>
      <c r="C109" s="271"/>
      <c r="D109" s="272"/>
      <c r="E109" s="25"/>
      <c r="F109" s="64" t="s">
        <v>72</v>
      </c>
    </row>
    <row r="110" spans="1:6" x14ac:dyDescent="0.25">
      <c r="A110" s="26" t="s">
        <v>41</v>
      </c>
      <c r="B110" s="266" t="s">
        <v>158</v>
      </c>
      <c r="C110" s="267"/>
      <c r="D110" s="268"/>
      <c r="E110" s="78"/>
      <c r="F110" s="108">
        <v>0</v>
      </c>
    </row>
    <row r="111" spans="1:6" x14ac:dyDescent="0.25">
      <c r="A111" s="83"/>
      <c r="B111" s="254" t="s">
        <v>93</v>
      </c>
      <c r="C111" s="255"/>
      <c r="D111" s="256"/>
      <c r="E111" s="34"/>
      <c r="F111" s="84">
        <f>SUM(F110:F110)</f>
        <v>0</v>
      </c>
    </row>
    <row r="112" spans="1:6" x14ac:dyDescent="0.25">
      <c r="A112" s="109"/>
      <c r="B112" s="110"/>
      <c r="C112" s="110"/>
      <c r="D112" s="110"/>
      <c r="E112" s="110"/>
      <c r="F112" s="110"/>
    </row>
    <row r="113" spans="1:7" x14ac:dyDescent="0.25">
      <c r="A113" s="269" t="s">
        <v>159</v>
      </c>
      <c r="B113" s="269"/>
      <c r="C113" s="269"/>
      <c r="D113" s="269"/>
      <c r="E113" s="269"/>
      <c r="F113" s="269"/>
    </row>
    <row r="114" spans="1:7" x14ac:dyDescent="0.25">
      <c r="A114" s="64">
        <v>4</v>
      </c>
      <c r="B114" s="270" t="s">
        <v>160</v>
      </c>
      <c r="C114" s="271"/>
      <c r="D114" s="272"/>
      <c r="E114" s="25"/>
      <c r="F114" s="64" t="s">
        <v>72</v>
      </c>
    </row>
    <row r="115" spans="1:7" x14ac:dyDescent="0.25">
      <c r="A115" s="54" t="s">
        <v>146</v>
      </c>
      <c r="B115" s="273" t="s">
        <v>161</v>
      </c>
      <c r="C115" s="274"/>
      <c r="D115" s="275"/>
      <c r="E115" s="78"/>
      <c r="F115" s="79">
        <f>$F$105</f>
        <v>198.97999999999996</v>
      </c>
    </row>
    <row r="116" spans="1:7" x14ac:dyDescent="0.25">
      <c r="A116" s="26" t="s">
        <v>156</v>
      </c>
      <c r="B116" s="266" t="s">
        <v>162</v>
      </c>
      <c r="C116" s="267"/>
      <c r="D116" s="268"/>
      <c r="E116" s="78"/>
      <c r="F116" s="79">
        <v>0</v>
      </c>
    </row>
    <row r="117" spans="1:7" x14ac:dyDescent="0.25">
      <c r="A117" s="83"/>
      <c r="B117" s="254" t="s">
        <v>93</v>
      </c>
      <c r="C117" s="255"/>
      <c r="D117" s="256"/>
      <c r="E117" s="34"/>
      <c r="F117" s="111">
        <f>SUM(F115:F116)</f>
        <v>198.97999999999996</v>
      </c>
    </row>
    <row r="118" spans="1:7" x14ac:dyDescent="0.25">
      <c r="A118" s="112"/>
      <c r="B118" s="112"/>
      <c r="C118" s="112"/>
      <c r="D118" s="112"/>
      <c r="E118" s="112"/>
      <c r="F118" s="112"/>
    </row>
    <row r="119" spans="1:7" x14ac:dyDescent="0.25">
      <c r="A119" s="261" t="s">
        <v>163</v>
      </c>
      <c r="B119" s="261"/>
      <c r="C119" s="261"/>
      <c r="D119" s="261"/>
      <c r="E119" s="261"/>
      <c r="F119" s="62"/>
    </row>
    <row r="120" spans="1:7" x14ac:dyDescent="0.25">
      <c r="A120" s="112"/>
      <c r="B120" s="112"/>
      <c r="C120" s="112"/>
      <c r="D120" s="112"/>
      <c r="E120" s="112"/>
      <c r="F120" s="112"/>
    </row>
    <row r="121" spans="1:7" x14ac:dyDescent="0.25">
      <c r="A121" s="64">
        <v>5</v>
      </c>
      <c r="B121" s="113" t="s">
        <v>164</v>
      </c>
      <c r="C121" s="170"/>
      <c r="D121" s="210" t="s">
        <v>216</v>
      </c>
      <c r="E121" s="211">
        <f>'UNIFORMES 2024'!I8</f>
        <v>4.6211099999999998E-2</v>
      </c>
      <c r="F121" s="212" t="s">
        <v>72</v>
      </c>
    </row>
    <row r="122" spans="1:7" x14ac:dyDescent="0.25">
      <c r="A122" s="54" t="s">
        <v>41</v>
      </c>
      <c r="B122" s="114" t="s">
        <v>165</v>
      </c>
      <c r="C122" s="114"/>
      <c r="D122" s="213">
        <v>4</v>
      </c>
      <c r="E122" s="214">
        <f>'UNIFORMES 2024'!I18</f>
        <v>82.252390039567857</v>
      </c>
      <c r="F122" s="215">
        <f t="shared" ref="F122:F125" si="5">E122*D122</f>
        <v>329.00956015827143</v>
      </c>
      <c r="G122" s="169"/>
    </row>
    <row r="123" spans="1:7" x14ac:dyDescent="0.25">
      <c r="A123" s="54" t="s">
        <v>43</v>
      </c>
      <c r="B123" s="114" t="s">
        <v>166</v>
      </c>
      <c r="C123" s="114"/>
      <c r="D123" s="213">
        <v>0</v>
      </c>
      <c r="E123" s="214">
        <f t="shared" ref="E123" si="6">G123*E122+G123</f>
        <v>0</v>
      </c>
      <c r="F123" s="215" t="s">
        <v>215</v>
      </c>
      <c r="G123" s="169"/>
    </row>
    <row r="124" spans="1:7" x14ac:dyDescent="0.25">
      <c r="A124" s="54" t="s">
        <v>46</v>
      </c>
      <c r="B124" s="115" t="s">
        <v>167</v>
      </c>
      <c r="C124" s="115"/>
      <c r="D124" s="213">
        <v>4</v>
      </c>
      <c r="E124" s="214">
        <f>'UNIFORMES 2024'!I25</f>
        <v>6.7507608196379998</v>
      </c>
      <c r="F124" s="215">
        <f t="shared" si="5"/>
        <v>27.003043278551999</v>
      </c>
      <c r="G124" s="169"/>
    </row>
    <row r="125" spans="1:7" x14ac:dyDescent="0.25">
      <c r="A125" s="54" t="s">
        <v>48</v>
      </c>
      <c r="B125" s="115" t="s">
        <v>168</v>
      </c>
      <c r="C125" s="115"/>
      <c r="D125" s="213">
        <v>4</v>
      </c>
      <c r="E125" s="214">
        <f>'UNIFORMES 2024'!I33</f>
        <v>12.246470357277506</v>
      </c>
      <c r="F125" s="215">
        <f t="shared" si="5"/>
        <v>48.985881429110023</v>
      </c>
      <c r="G125" s="169"/>
    </row>
    <row r="126" spans="1:7" x14ac:dyDescent="0.25">
      <c r="A126" s="54"/>
      <c r="B126" s="115"/>
      <c r="C126" s="116"/>
      <c r="D126" s="204"/>
      <c r="E126" s="205"/>
      <c r="F126" s="206"/>
    </row>
    <row r="127" spans="1:7" x14ac:dyDescent="0.25">
      <c r="A127" s="83"/>
      <c r="B127" s="254" t="s">
        <v>93</v>
      </c>
      <c r="C127" s="255"/>
      <c r="D127" s="256"/>
      <c r="E127" s="34"/>
      <c r="F127" s="111">
        <f>SUM(F122:F126)</f>
        <v>404.99848486593345</v>
      </c>
    </row>
    <row r="128" spans="1:7" x14ac:dyDescent="0.25">
      <c r="A128" s="112"/>
      <c r="B128" s="112"/>
      <c r="C128" s="112"/>
      <c r="D128" s="112"/>
      <c r="E128" s="112"/>
      <c r="F128" s="112"/>
    </row>
    <row r="129" spans="1:9" x14ac:dyDescent="0.25">
      <c r="A129" s="262" t="s">
        <v>169</v>
      </c>
      <c r="B129" s="262"/>
      <c r="C129" s="262"/>
      <c r="D129" s="262"/>
      <c r="E129" s="262"/>
      <c r="F129" s="262"/>
    </row>
    <row r="130" spans="1:9" x14ac:dyDescent="0.25">
      <c r="A130" s="112"/>
      <c r="B130" s="112"/>
      <c r="C130" s="112"/>
      <c r="D130" s="112"/>
      <c r="E130" s="112"/>
      <c r="F130" s="112"/>
    </row>
    <row r="131" spans="1:9" ht="26.4" x14ac:dyDescent="0.25">
      <c r="A131" s="64">
        <v>6</v>
      </c>
      <c r="B131" s="117" t="s">
        <v>170</v>
      </c>
      <c r="C131" s="118"/>
      <c r="D131" s="25"/>
      <c r="E131" s="50" t="s">
        <v>90</v>
      </c>
      <c r="F131" s="64" t="s">
        <v>171</v>
      </c>
    </row>
    <row r="132" spans="1:9" x14ac:dyDescent="0.25">
      <c r="A132" s="119" t="s">
        <v>41</v>
      </c>
      <c r="B132" s="120" t="s">
        <v>172</v>
      </c>
      <c r="C132" s="121"/>
      <c r="D132" s="78"/>
      <c r="E132" s="122">
        <v>0.03</v>
      </c>
      <c r="F132" s="123">
        <f>($F$38+$F$83+$F$93+$F$117+$F$127)*E132</f>
        <v>388.2958623641598</v>
      </c>
    </row>
    <row r="133" spans="1:9" x14ac:dyDescent="0.25">
      <c r="A133" s="119" t="s">
        <v>43</v>
      </c>
      <c r="B133" s="124" t="s">
        <v>173</v>
      </c>
      <c r="C133" s="125"/>
      <c r="D133" s="78"/>
      <c r="E133" s="126">
        <v>3.8460000000000001E-2</v>
      </c>
      <c r="F133" s="123">
        <f>($F$38+$F$83+$F$93+$F$117+$F$127+$F$132)*E133</f>
        <v>512.72915441737848</v>
      </c>
    </row>
    <row r="134" spans="1:9" x14ac:dyDescent="0.25">
      <c r="A134" s="119" t="s">
        <v>46</v>
      </c>
      <c r="B134" s="127" t="s">
        <v>174</v>
      </c>
      <c r="C134" s="128"/>
      <c r="D134" s="78"/>
      <c r="E134" s="128"/>
      <c r="F134" s="125"/>
    </row>
    <row r="135" spans="1:9" x14ac:dyDescent="0.25">
      <c r="A135" s="129"/>
      <c r="B135" s="130" t="s">
        <v>175</v>
      </c>
      <c r="C135" s="131"/>
      <c r="D135" s="78"/>
      <c r="E135" s="132"/>
      <c r="F135" s="133"/>
    </row>
    <row r="136" spans="1:9" x14ac:dyDescent="0.25">
      <c r="A136" s="54"/>
      <c r="B136" s="134" t="s">
        <v>176</v>
      </c>
      <c r="C136" s="135"/>
      <c r="D136" s="78"/>
      <c r="E136" s="126">
        <v>0.03</v>
      </c>
      <c r="F136" s="123">
        <f>($F$38+$F$83+$F$93+$F$117+$F$127+$F$132+$F$133)/D143*E136</f>
        <v>454.65420127816742</v>
      </c>
      <c r="H136" s="136"/>
    </row>
    <row r="137" spans="1:9" x14ac:dyDescent="0.25">
      <c r="A137" s="54"/>
      <c r="B137" s="134" t="s">
        <v>177</v>
      </c>
      <c r="C137" s="135"/>
      <c r="D137" s="78"/>
      <c r="E137" s="126">
        <v>6.4999999999999997E-3</v>
      </c>
      <c r="F137" s="123">
        <f>($F$38+$F$83+$F$93+$F$117+$F$127+$F$132+$F$133)/D143*E137</f>
        <v>98.508410276936274</v>
      </c>
      <c r="H137" s="136"/>
      <c r="I137" s="136"/>
    </row>
    <row r="138" spans="1:9" x14ac:dyDescent="0.25">
      <c r="A138" s="129"/>
      <c r="B138" s="130" t="s">
        <v>178</v>
      </c>
      <c r="C138" s="131"/>
      <c r="D138" s="78"/>
      <c r="E138" s="137"/>
      <c r="F138" s="135"/>
      <c r="H138" s="136"/>
    </row>
    <row r="139" spans="1:9" x14ac:dyDescent="0.25">
      <c r="A139" s="54"/>
      <c r="B139" s="134" t="s">
        <v>179</v>
      </c>
      <c r="C139" s="135"/>
      <c r="D139" s="78"/>
      <c r="E139" s="126">
        <v>0.05</v>
      </c>
      <c r="F139" s="123">
        <f>($F$38+$F$83+$F$93+$F$117+$F$127+$F$132+$F$133)/D143*E139</f>
        <v>757.75700213027903</v>
      </c>
    </row>
    <row r="140" spans="1:9" x14ac:dyDescent="0.25">
      <c r="A140" s="138"/>
      <c r="B140" s="130" t="s">
        <v>180</v>
      </c>
      <c r="C140" s="131"/>
      <c r="D140" s="78"/>
      <c r="E140" s="137"/>
      <c r="F140" s="135"/>
    </row>
    <row r="141" spans="1:9" x14ac:dyDescent="0.25">
      <c r="A141" s="54"/>
      <c r="B141" s="139" t="s">
        <v>181</v>
      </c>
      <c r="C141" s="140"/>
      <c r="D141" s="78"/>
      <c r="E141" s="126">
        <v>0</v>
      </c>
      <c r="F141" s="123">
        <f>($F$38+$F$83+$F$93+$F$117+$F$127+$F$132+$F$133)/D143*E141</f>
        <v>0</v>
      </c>
      <c r="H141" s="141"/>
    </row>
    <row r="142" spans="1:9" x14ac:dyDescent="0.25">
      <c r="A142" s="263" t="s">
        <v>182</v>
      </c>
      <c r="B142" s="264"/>
      <c r="C142" s="90"/>
      <c r="D142" s="34"/>
      <c r="E142" s="142">
        <f>$E$136+$E$137+$E$139+$E$141</f>
        <v>8.6499999999999994E-2</v>
      </c>
      <c r="F142" s="143">
        <f>F132+F133+F136+F137+F139+F141</f>
        <v>2211.9446304669209</v>
      </c>
    </row>
    <row r="143" spans="1:9" s="147" customFormat="1" x14ac:dyDescent="0.25">
      <c r="A143" s="265" t="s">
        <v>183</v>
      </c>
      <c r="B143" s="265"/>
      <c r="C143" s="144"/>
      <c r="D143" s="145">
        <f>1-(E142/100%)</f>
        <v>0.91349999999999998</v>
      </c>
      <c r="E143" s="145"/>
      <c r="F143" s="146"/>
    </row>
    <row r="144" spans="1:9" x14ac:dyDescent="0.25">
      <c r="A144" s="112"/>
      <c r="B144" s="112"/>
      <c r="C144" s="112"/>
      <c r="D144" s="112"/>
      <c r="E144" s="112"/>
      <c r="F144" s="112"/>
    </row>
    <row r="145" spans="1:8" x14ac:dyDescent="0.25">
      <c r="A145" s="247" t="s">
        <v>184</v>
      </c>
      <c r="B145" s="247"/>
      <c r="C145" s="247"/>
      <c r="D145" s="247"/>
      <c r="E145" s="247"/>
      <c r="F145" s="247"/>
    </row>
    <row r="146" spans="1:8" x14ac:dyDescent="0.25">
      <c r="A146" s="254" t="s">
        <v>185</v>
      </c>
      <c r="B146" s="255"/>
      <c r="C146" s="255"/>
      <c r="D146" s="256"/>
      <c r="E146" s="64"/>
      <c r="F146" s="64" t="s">
        <v>171</v>
      </c>
    </row>
    <row r="147" spans="1:8" x14ac:dyDescent="0.25">
      <c r="A147" s="148" t="s">
        <v>41</v>
      </c>
      <c r="B147" s="251" t="s">
        <v>186</v>
      </c>
      <c r="C147" s="252"/>
      <c r="D147" s="253"/>
      <c r="E147" s="149"/>
      <c r="F147" s="150">
        <f>$F$38</f>
        <v>6097.5927272727267</v>
      </c>
    </row>
    <row r="148" spans="1:8" x14ac:dyDescent="0.25">
      <c r="A148" s="148" t="s">
        <v>43</v>
      </c>
      <c r="B148" s="251" t="s">
        <v>187</v>
      </c>
      <c r="C148" s="252"/>
      <c r="D148" s="253"/>
      <c r="E148" s="149"/>
      <c r="F148" s="150">
        <f>$F$83</f>
        <v>5954.1042000000007</v>
      </c>
    </row>
    <row r="149" spans="1:8" x14ac:dyDescent="0.25">
      <c r="A149" s="148" t="s">
        <v>46</v>
      </c>
      <c r="B149" s="251" t="s">
        <v>188</v>
      </c>
      <c r="C149" s="252"/>
      <c r="D149" s="253"/>
      <c r="E149" s="149"/>
      <c r="F149" s="150">
        <f>$F$93</f>
        <v>287.52</v>
      </c>
    </row>
    <row r="150" spans="1:8" x14ac:dyDescent="0.25">
      <c r="A150" s="148" t="s">
        <v>48</v>
      </c>
      <c r="B150" s="251" t="s">
        <v>189</v>
      </c>
      <c r="C150" s="252"/>
      <c r="D150" s="253"/>
      <c r="E150" s="149"/>
      <c r="F150" s="151">
        <f>$F$117</f>
        <v>198.97999999999996</v>
      </c>
    </row>
    <row r="151" spans="1:8" x14ac:dyDescent="0.25">
      <c r="A151" s="148" t="s">
        <v>190</v>
      </c>
      <c r="B151" s="251" t="s">
        <v>191</v>
      </c>
      <c r="C151" s="252"/>
      <c r="D151" s="253"/>
      <c r="E151" s="149"/>
      <c r="F151" s="151">
        <f>$F$127</f>
        <v>404.99848486593345</v>
      </c>
    </row>
    <row r="152" spans="1:8" x14ac:dyDescent="0.25">
      <c r="A152" s="254" t="s">
        <v>192</v>
      </c>
      <c r="B152" s="255"/>
      <c r="C152" s="255"/>
      <c r="D152" s="256"/>
      <c r="E152" s="64"/>
      <c r="F152" s="152">
        <f>SUM(F147:F151)</f>
        <v>12943.195412138661</v>
      </c>
    </row>
    <row r="153" spans="1:8" x14ac:dyDescent="0.25">
      <c r="A153" s="153" t="s">
        <v>81</v>
      </c>
      <c r="B153" s="257" t="s">
        <v>193</v>
      </c>
      <c r="C153" s="258"/>
      <c r="D153" s="259"/>
      <c r="E153" s="5"/>
      <c r="F153" s="154">
        <f>$F$142</f>
        <v>2211.9446304669209</v>
      </c>
    </row>
    <row r="154" spans="1:8" x14ac:dyDescent="0.25">
      <c r="A154" s="155"/>
      <c r="B154" s="254" t="s">
        <v>194</v>
      </c>
      <c r="C154" s="255"/>
      <c r="D154" s="256"/>
      <c r="E154" s="64"/>
      <c r="F154" s="156">
        <f>(TRUNC($F$152+$F$153,2))</f>
        <v>15155.14</v>
      </c>
      <c r="G154" s="63"/>
    </row>
    <row r="155" spans="1:8" x14ac:dyDescent="0.25">
      <c r="A155" s="208"/>
      <c r="B155" s="260"/>
      <c r="C155" s="260"/>
      <c r="D155" s="260"/>
      <c r="E155" s="19"/>
      <c r="F155" s="209"/>
    </row>
    <row r="156" spans="1:8" x14ac:dyDescent="0.25">
      <c r="A156" s="208"/>
      <c r="B156" s="260"/>
      <c r="C156" s="260"/>
      <c r="D156" s="260"/>
      <c r="E156" s="19"/>
      <c r="F156" s="209"/>
      <c r="H156" s="157"/>
    </row>
    <row r="158" spans="1:8" x14ac:dyDescent="0.25">
      <c r="A158" s="62" t="s">
        <v>195</v>
      </c>
      <c r="B158" s="62"/>
      <c r="C158" s="62"/>
      <c r="D158" s="62"/>
      <c r="E158" s="62"/>
      <c r="F158" s="62"/>
      <c r="G158" s="62"/>
      <c r="H158" s="62"/>
    </row>
    <row r="159" spans="1:8" ht="26.4" x14ac:dyDescent="0.25">
      <c r="A159" s="24" t="s">
        <v>196</v>
      </c>
      <c r="B159" s="24" t="s">
        <v>197</v>
      </c>
      <c r="C159" s="24" t="s">
        <v>198</v>
      </c>
      <c r="D159" s="24" t="s">
        <v>199</v>
      </c>
      <c r="E159" s="24" t="s">
        <v>200</v>
      </c>
      <c r="F159" s="24" t="s">
        <v>201</v>
      </c>
      <c r="H159" s="158"/>
    </row>
    <row r="160" spans="1:8" x14ac:dyDescent="0.25">
      <c r="A160" s="24"/>
      <c r="B160" s="24" t="s">
        <v>202</v>
      </c>
      <c r="C160" s="24" t="s">
        <v>203</v>
      </c>
      <c r="D160" s="24" t="s">
        <v>204</v>
      </c>
      <c r="E160" s="24" t="s">
        <v>205</v>
      </c>
      <c r="F160" s="117" t="s">
        <v>206</v>
      </c>
      <c r="H160" s="159"/>
    </row>
    <row r="161" spans="1:8" x14ac:dyDescent="0.25">
      <c r="A161" s="160" t="s">
        <v>207</v>
      </c>
      <c r="B161" s="161">
        <f>F154</f>
        <v>15155.14</v>
      </c>
      <c r="C161" s="160">
        <v>1</v>
      </c>
      <c r="D161" s="161">
        <f>B161*C161</f>
        <v>15155.14</v>
      </c>
      <c r="E161" s="160">
        <v>28</v>
      </c>
      <c r="F161" s="162">
        <f>E161*D161</f>
        <v>424343.92</v>
      </c>
      <c r="H161" s="163"/>
    </row>
    <row r="163" spans="1:8" x14ac:dyDescent="0.25">
      <c r="G163" s="147"/>
    </row>
    <row r="164" spans="1:8" x14ac:dyDescent="0.25">
      <c r="A164" s="247" t="s">
        <v>208</v>
      </c>
      <c r="B164" s="247"/>
      <c r="C164" s="247"/>
      <c r="D164" s="247"/>
      <c r="E164" s="247"/>
      <c r="H164" s="63"/>
    </row>
    <row r="165" spans="1:8" x14ac:dyDescent="0.25">
      <c r="A165" s="20"/>
      <c r="B165" s="248" t="s">
        <v>209</v>
      </c>
      <c r="C165" s="248"/>
      <c r="D165" s="248"/>
      <c r="E165" s="164" t="s">
        <v>210</v>
      </c>
      <c r="H165" s="63"/>
    </row>
    <row r="166" spans="1:8" x14ac:dyDescent="0.25">
      <c r="A166" s="165" t="s">
        <v>41</v>
      </c>
      <c r="B166" s="249" t="s">
        <v>211</v>
      </c>
      <c r="C166" s="249"/>
      <c r="D166" s="249"/>
      <c r="E166" s="166">
        <f>D161</f>
        <v>15155.14</v>
      </c>
    </row>
    <row r="167" spans="1:8" x14ac:dyDescent="0.25">
      <c r="A167" s="165" t="s">
        <v>43</v>
      </c>
      <c r="B167" s="249" t="s">
        <v>212</v>
      </c>
      <c r="C167" s="249"/>
      <c r="D167" s="249"/>
      <c r="E167" s="167">
        <f>D161*E161</f>
        <v>424343.92</v>
      </c>
    </row>
    <row r="168" spans="1:8" ht="30" customHeight="1" x14ac:dyDescent="0.25">
      <c r="A168" s="165" t="s">
        <v>46</v>
      </c>
      <c r="B168" s="250" t="s">
        <v>213</v>
      </c>
      <c r="C168" s="250"/>
      <c r="D168" s="250"/>
      <c r="E168" s="167">
        <f>(TRUNC(E167*12,2))</f>
        <v>5092127.04</v>
      </c>
    </row>
    <row r="170" spans="1:8" x14ac:dyDescent="0.25">
      <c r="B170" s="168" t="s">
        <v>214</v>
      </c>
      <c r="C170" s="168"/>
      <c r="D170" s="168"/>
      <c r="E170" s="168"/>
      <c r="F170" s="168"/>
      <c r="G170" s="168"/>
    </row>
    <row r="172" spans="1:8" x14ac:dyDescent="0.25">
      <c r="H172" s="136">
        <f>'[1]VIGIA 24HS'!C159</f>
        <v>12516.82</v>
      </c>
    </row>
    <row r="173" spans="1:8" x14ac:dyDescent="0.25">
      <c r="H173" s="63">
        <f>F161</f>
        <v>424343.92</v>
      </c>
    </row>
    <row r="174" spans="1:8" x14ac:dyDescent="0.25">
      <c r="H174" s="63">
        <f>H173-H172</f>
        <v>411827.1</v>
      </c>
    </row>
  </sheetData>
  <mergeCells count="131">
    <mergeCell ref="A164:E164"/>
    <mergeCell ref="B165:D165"/>
    <mergeCell ref="B166:D166"/>
    <mergeCell ref="B167:D167"/>
    <mergeCell ref="B168:D168"/>
    <mergeCell ref="B151:D151"/>
    <mergeCell ref="A152:D152"/>
    <mergeCell ref="B153:D153"/>
    <mergeCell ref="B154:D154"/>
    <mergeCell ref="B155:D155"/>
    <mergeCell ref="B156:D156"/>
    <mergeCell ref="A145:F145"/>
    <mergeCell ref="A146:D146"/>
    <mergeCell ref="B147:D147"/>
    <mergeCell ref="B148:D148"/>
    <mergeCell ref="B149:D149"/>
    <mergeCell ref="B150:D150"/>
    <mergeCell ref="B117:D117"/>
    <mergeCell ref="A119:E119"/>
    <mergeCell ref="B127:D127"/>
    <mergeCell ref="A129:F129"/>
    <mergeCell ref="A142:B142"/>
    <mergeCell ref="A143:B143"/>
    <mergeCell ref="B110:D110"/>
    <mergeCell ref="B111:D111"/>
    <mergeCell ref="A113:F113"/>
    <mergeCell ref="B114:D114"/>
    <mergeCell ref="B115:D115"/>
    <mergeCell ref="B116:D116"/>
    <mergeCell ref="B103:D103"/>
    <mergeCell ref="B104:D104"/>
    <mergeCell ref="A105:D105"/>
    <mergeCell ref="B106:D106"/>
    <mergeCell ref="A108:F108"/>
    <mergeCell ref="B109:D109"/>
    <mergeCell ref="A97:F97"/>
    <mergeCell ref="B98:D98"/>
    <mergeCell ref="B99:D99"/>
    <mergeCell ref="B100:D100"/>
    <mergeCell ref="B101:D101"/>
    <mergeCell ref="B102:D102"/>
    <mergeCell ref="B90:D90"/>
    <mergeCell ref="B91:D91"/>
    <mergeCell ref="B92:D92"/>
    <mergeCell ref="A93:B93"/>
    <mergeCell ref="A94:F94"/>
    <mergeCell ref="A96:D96"/>
    <mergeCell ref="B81:D81"/>
    <mergeCell ref="B83:D83"/>
    <mergeCell ref="A85:F85"/>
    <mergeCell ref="B87:D87"/>
    <mergeCell ref="B88:D88"/>
    <mergeCell ref="B89:D89"/>
    <mergeCell ref="B74:C74"/>
    <mergeCell ref="A75:E75"/>
    <mergeCell ref="A77:F77"/>
    <mergeCell ref="B78:D78"/>
    <mergeCell ref="B79:D79"/>
    <mergeCell ref="B80:D80"/>
    <mergeCell ref="B67:C67"/>
    <mergeCell ref="B69:D69"/>
    <mergeCell ref="A70:F70"/>
    <mergeCell ref="A71:F71"/>
    <mergeCell ref="B72:C72"/>
    <mergeCell ref="B73:C73"/>
    <mergeCell ref="A56:D56"/>
    <mergeCell ref="A62:E62"/>
    <mergeCell ref="B63:D63"/>
    <mergeCell ref="B64:C64"/>
    <mergeCell ref="B65:C65"/>
    <mergeCell ref="B66:C66"/>
    <mergeCell ref="B50:D50"/>
    <mergeCell ref="B51:D51"/>
    <mergeCell ref="B52:D52"/>
    <mergeCell ref="B53:D53"/>
    <mergeCell ref="B54:D54"/>
    <mergeCell ref="B55:D55"/>
    <mergeCell ref="B43:D43"/>
    <mergeCell ref="B44:D44"/>
    <mergeCell ref="A46:F46"/>
    <mergeCell ref="B47:D47"/>
    <mergeCell ref="B48:D48"/>
    <mergeCell ref="B49:D49"/>
    <mergeCell ref="B37:C37"/>
    <mergeCell ref="B38:D38"/>
    <mergeCell ref="A39:F39"/>
    <mergeCell ref="A40:F40"/>
    <mergeCell ref="B41:D41"/>
    <mergeCell ref="B42:D42"/>
    <mergeCell ref="B31:C31"/>
    <mergeCell ref="B32:C32"/>
    <mergeCell ref="B33:C33"/>
    <mergeCell ref="B34:C34"/>
    <mergeCell ref="B35:C35"/>
    <mergeCell ref="B36:C36"/>
    <mergeCell ref="B25:C25"/>
    <mergeCell ref="D25:F25"/>
    <mergeCell ref="B26:C26"/>
    <mergeCell ref="D26:F26"/>
    <mergeCell ref="A29:F29"/>
    <mergeCell ref="B30:D30"/>
    <mergeCell ref="B22:C22"/>
    <mergeCell ref="D22:F22"/>
    <mergeCell ref="B23:C23"/>
    <mergeCell ref="D23:F23"/>
    <mergeCell ref="B24:C24"/>
    <mergeCell ref="D24:F24"/>
    <mergeCell ref="B17:C17"/>
    <mergeCell ref="A18:F18"/>
    <mergeCell ref="A19:F19"/>
    <mergeCell ref="A20:F20"/>
    <mergeCell ref="B21:C21"/>
    <mergeCell ref="D21:F21"/>
    <mergeCell ref="B13:E13"/>
    <mergeCell ref="B14:E14"/>
    <mergeCell ref="B15:C15"/>
    <mergeCell ref="E15:F15"/>
    <mergeCell ref="B16:C16"/>
    <mergeCell ref="E16:F16"/>
    <mergeCell ref="A7:F7"/>
    <mergeCell ref="A8:F8"/>
    <mergeCell ref="A9:F9"/>
    <mergeCell ref="A10:D10"/>
    <mergeCell ref="B11:E11"/>
    <mergeCell ref="B12:E12"/>
    <mergeCell ref="B1:F1"/>
    <mergeCell ref="A2:F2"/>
    <mergeCell ref="A3:F3"/>
    <mergeCell ref="A4:F4"/>
    <mergeCell ref="A5:F5"/>
    <mergeCell ref="A6:F6"/>
  </mergeCells>
  <conditionalFormatting sqref="C121:D121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D126:D129">
    <cfRule type="iconSet" priority="2">
      <iconSet iconSet="3Arrows">
        <cfvo type="percent" val="0"/>
        <cfvo type="percent" val="33"/>
        <cfvo type="percent" val="67"/>
      </iconSet>
    </cfRule>
  </conditionalFormatting>
  <pageMargins left="0.51181102362204722" right="0.51181102362204722" top="0.78740157480314965" bottom="0.78740157480314965" header="0.31496062992125984" footer="0.31496062992125984"/>
  <pageSetup paperSize="9" scale="60" orientation="portrait" r:id="rId1"/>
  <rowBreaks count="1" manualBreakCount="1">
    <brk id="83" max="5" man="1"/>
  </rowBreaks>
  <colBreaks count="2" manualBreakCount="2">
    <brk id="6" max="176" man="1"/>
    <brk id="7" max="25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2:H7"/>
  <sheetViews>
    <sheetView zoomScaleNormal="100" zoomScaleSheetLayoutView="82" workbookViewId="0">
      <selection activeCell="H7" sqref="H7"/>
    </sheetView>
  </sheetViews>
  <sheetFormatPr defaultColWidth="9.109375" defaultRowHeight="13.2" x14ac:dyDescent="0.25"/>
  <cols>
    <col min="1" max="1" width="31.6640625" style="2" customWidth="1"/>
    <col min="2" max="2" width="10.44140625" style="2" customWidth="1"/>
    <col min="3" max="3" width="10.6640625" style="2" customWidth="1"/>
    <col min="4" max="4" width="11.88671875" style="2" customWidth="1"/>
    <col min="5" max="5" width="16.88671875" style="2" customWidth="1"/>
    <col min="6" max="6" width="16.5546875" style="2" customWidth="1"/>
    <col min="7" max="7" width="15.88671875" style="2" bestFit="1" customWidth="1"/>
    <col min="8" max="8" width="16.88671875" style="9" customWidth="1"/>
    <col min="9" max="9" width="18.44140625" style="2" customWidth="1"/>
    <col min="10" max="10" width="22.88671875" style="2" customWidth="1"/>
    <col min="11" max="16384" width="9.109375" style="2"/>
  </cols>
  <sheetData>
    <row r="2" spans="1:8" ht="17.399999999999999" x14ac:dyDescent="0.3">
      <c r="A2" s="373" t="s">
        <v>227</v>
      </c>
      <c r="B2" s="373"/>
      <c r="C2" s="373"/>
      <c r="D2" s="373"/>
      <c r="E2" s="373"/>
      <c r="F2" s="373"/>
      <c r="G2" s="373"/>
      <c r="H2" s="225"/>
    </row>
    <row r="3" spans="1:8" ht="17.399999999999999" x14ac:dyDescent="0.25">
      <c r="A3" s="374" t="s">
        <v>28</v>
      </c>
      <c r="B3" s="375"/>
      <c r="C3" s="375"/>
      <c r="D3" s="375"/>
      <c r="E3" s="375"/>
      <c r="F3" s="375"/>
      <c r="G3" s="375"/>
      <c r="H3" s="1" t="s">
        <v>226</v>
      </c>
    </row>
    <row r="4" spans="1:8" ht="39.6" x14ac:dyDescent="0.25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  <c r="H4" s="4" t="s">
        <v>36</v>
      </c>
    </row>
    <row r="5" spans="1:8" ht="33" customHeight="1" x14ac:dyDescent="0.25">
      <c r="A5" s="5" t="s">
        <v>37</v>
      </c>
      <c r="B5" s="5" t="s">
        <v>38</v>
      </c>
      <c r="C5" s="6">
        <v>22</v>
      </c>
      <c r="D5" s="6">
        <v>4</v>
      </c>
      <c r="E5" s="6">
        <f>D5*C5</f>
        <v>88</v>
      </c>
      <c r="F5" s="7">
        <f>'VIGIA24H SAL, VA, INS, PS E CNR'!D161</f>
        <v>15155.14</v>
      </c>
      <c r="G5" s="226">
        <f>F5*C5</f>
        <v>333413.07999999996</v>
      </c>
      <c r="H5" s="8">
        <f>G5/30*288</f>
        <v>3200765.5679999995</v>
      </c>
    </row>
    <row r="7" spans="1:8" ht="66" x14ac:dyDescent="0.25">
      <c r="G7" s="227" t="s">
        <v>228</v>
      </c>
      <c r="H7" s="227">
        <f>G5*12</f>
        <v>4000956.9599999995</v>
      </c>
    </row>
  </sheetData>
  <mergeCells count="2">
    <mergeCell ref="A2:G2"/>
    <mergeCell ref="A3:G3"/>
  </mergeCells>
  <pageMargins left="0.51181102362204722" right="0.51181102362204722" top="0.78740157480314965" bottom="0.78740157480314965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UNIFORMES 2024</vt:lpstr>
      <vt:lpstr>VIGIA24H SAL, VA, INS, PS E CNR</vt:lpstr>
      <vt:lpstr>RESUMO 2024</vt:lpstr>
      <vt:lpstr>'RESUMO 2024'!Area_de_impressao</vt:lpstr>
      <vt:lpstr>'UNIFORMES 2024'!Area_de_impressao</vt:lpstr>
      <vt:lpstr>'VIGIA24H SAL, VA, INS, PS E CNR'!Area_de_impressao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GLAUCIA</dc:creator>
  <cp:lastModifiedBy>augusto regino</cp:lastModifiedBy>
  <cp:lastPrinted>2024-04-02T20:06:12Z</cp:lastPrinted>
  <dcterms:created xsi:type="dcterms:W3CDTF">2024-04-02T19:19:13Z</dcterms:created>
  <dcterms:modified xsi:type="dcterms:W3CDTF">2025-02-26T22:05:27Z</dcterms:modified>
</cp:coreProperties>
</file>