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absre\OneDrive\Área de Trabalho\PROCESSOS GECON\REPACTUAÇÃO 14-2024 MEGA-ON 2025\"/>
    </mc:Choice>
  </mc:AlternateContent>
  <xr:revisionPtr revIDLastSave="0" documentId="13_ncr:1_{03F2A686-605B-4012-A5A8-555C26E3CD8A}" xr6:coauthVersionLast="47" xr6:coauthVersionMax="47" xr10:uidLastSave="{00000000-0000-0000-0000-000000000000}"/>
  <bookViews>
    <workbookView xWindow="-108" yWindow="-108" windowWidth="23256" windowHeight="12456" tabRatio="912" xr2:uid="{00000000-000D-0000-FFFF-FFFF00000000}"/>
  </bookViews>
  <sheets>
    <sheet name="QUADRO RESUMO" sheetId="1" r:id="rId1"/>
    <sheet name="EDITOR DE TEXTO 44H" sheetId="2" r:id="rId2"/>
    <sheet name="EDITOR DE IMAGEM 44H" sheetId="3" r:id="rId3"/>
    <sheet name="OPER. DE SOM E IMAGEM 44H" sheetId="4" r:id="rId4"/>
    <sheet name="OPER. GRÁFICO 44H" sheetId="5" r:id="rId5"/>
    <sheet name="RADIALISTA 30H COM VALE" sheetId="6" r:id="rId6"/>
    <sheet name="RADIALISTA 30H SEM VALE E PS" sheetId="7" r:id="rId7"/>
    <sheet name="EPIS" sheetId="8" r:id="rId8"/>
    <sheet name="UNIFORMES" sheetId="9" r:id="rId9"/>
    <sheet name="EQUIPAMENTOS-FERRAMENTAS" sheetId="10" r:id="rId10"/>
  </sheets>
  <calcPr calcId="181029"/>
  <extLst>
    <ext uri="GoogleSheetsCustomDataVersion2">
      <go:sheetsCustomData xmlns:go="http://customooxmlschemas.google.com/" r:id="rId14" roundtripDataChecksum="/STn3lkaYtKPNVTz4eWQC3YxZjZBWRt9C4zWJuJrchA="/>
    </ext>
  </extLst>
</workbook>
</file>

<file path=xl/calcChain.xml><?xml version="1.0" encoding="utf-8"?>
<calcChain xmlns="http://schemas.openxmlformats.org/spreadsheetml/2006/main">
  <c r="I6" i="1" l="1"/>
  <c r="I7" i="1"/>
  <c r="I8" i="1"/>
  <c r="I9" i="1"/>
  <c r="I5" i="1"/>
  <c r="I16" i="1"/>
  <c r="I17" i="1"/>
  <c r="I18" i="1"/>
  <c r="I19" i="1"/>
  <c r="I15" i="1"/>
  <c r="G29" i="1"/>
  <c r="F29" i="1"/>
  <c r="H28" i="1"/>
  <c r="I28" i="1" s="1"/>
  <c r="D28" i="1"/>
  <c r="H27" i="1"/>
  <c r="I27" i="1" s="1"/>
  <c r="D27" i="1"/>
  <c r="H26" i="1"/>
  <c r="I26" i="1" s="1"/>
  <c r="D26" i="1"/>
  <c r="H25" i="1"/>
  <c r="I25" i="1" s="1"/>
  <c r="D25" i="1"/>
  <c r="H24" i="1"/>
  <c r="D24" i="1"/>
  <c r="H17" i="1"/>
  <c r="H18" i="1"/>
  <c r="H16" i="1"/>
  <c r="H15" i="1"/>
  <c r="F20" i="1"/>
  <c r="H19" i="1"/>
  <c r="D19" i="1"/>
  <c r="D18" i="1"/>
  <c r="D17" i="1"/>
  <c r="D16" i="1"/>
  <c r="D15" i="1"/>
  <c r="D9" i="1"/>
  <c r="G9" i="1"/>
  <c r="H9" i="1" s="1"/>
  <c r="I53" i="4"/>
  <c r="I53" i="5"/>
  <c r="I55" i="6"/>
  <c r="I55" i="5"/>
  <c r="I27" i="5"/>
  <c r="I55" i="4"/>
  <c r="I55" i="3"/>
  <c r="I53" i="3"/>
  <c r="I53" i="2"/>
  <c r="H70" i="2"/>
  <c r="H29" i="1" l="1"/>
  <c r="I24" i="1"/>
  <c r="I29" i="1" s="1"/>
  <c r="I20" i="1"/>
  <c r="H20" i="1"/>
  <c r="G20" i="1"/>
  <c r="F10" i="1"/>
  <c r="H6" i="10"/>
  <c r="I6" i="10" s="1"/>
  <c r="I7" i="10" s="1"/>
  <c r="I9" i="10" s="1"/>
  <c r="F6" i="10"/>
  <c r="F7" i="10" s="1"/>
  <c r="F74" i="9"/>
  <c r="F73" i="9"/>
  <c r="F72" i="9"/>
  <c r="F71" i="9"/>
  <c r="F70" i="9"/>
  <c r="F69" i="9"/>
  <c r="F63" i="9"/>
  <c r="F62" i="9"/>
  <c r="F61" i="9"/>
  <c r="F60" i="9"/>
  <c r="F59" i="9"/>
  <c r="F58" i="9"/>
  <c r="F57" i="9"/>
  <c r="F56" i="9"/>
  <c r="F55" i="9"/>
  <c r="F49" i="9"/>
  <c r="F48" i="9"/>
  <c r="F47" i="9"/>
  <c r="F46" i="9"/>
  <c r="F45" i="9"/>
  <c r="F44" i="9"/>
  <c r="F38" i="9"/>
  <c r="F37" i="9"/>
  <c r="F36" i="9"/>
  <c r="F35" i="9"/>
  <c r="F34" i="9"/>
  <c r="F33" i="9"/>
  <c r="F39" i="9" s="1"/>
  <c r="F40" i="9" s="1"/>
  <c r="F27" i="9"/>
  <c r="F26" i="9"/>
  <c r="F25" i="9"/>
  <c r="F24" i="9"/>
  <c r="F23" i="9"/>
  <c r="F22" i="9"/>
  <c r="F21" i="9"/>
  <c r="F20" i="9"/>
  <c r="F14" i="9"/>
  <c r="F13" i="9"/>
  <c r="F12" i="9"/>
  <c r="F11" i="9"/>
  <c r="F10" i="9"/>
  <c r="F9" i="9"/>
  <c r="F8" i="9"/>
  <c r="F7" i="9"/>
  <c r="F15" i="9" s="1"/>
  <c r="F16" i="9" s="1"/>
  <c r="F29" i="8"/>
  <c r="F28" i="8"/>
  <c r="F27" i="8"/>
  <c r="F30" i="8" s="1"/>
  <c r="F31" i="8" s="1"/>
  <c r="I103" i="5" s="1"/>
  <c r="F23" i="8"/>
  <c r="F21" i="8"/>
  <c r="F16" i="8"/>
  <c r="F17" i="8" s="1"/>
  <c r="F15" i="8"/>
  <c r="F14" i="8"/>
  <c r="F9" i="8"/>
  <c r="F10" i="8" s="1"/>
  <c r="F8" i="8"/>
  <c r="F7" i="8"/>
  <c r="B140" i="7"/>
  <c r="B138" i="7"/>
  <c r="B137" i="7"/>
  <c r="B136" i="7"/>
  <c r="B135" i="7"/>
  <c r="B134" i="7"/>
  <c r="H123" i="7"/>
  <c r="H121" i="7"/>
  <c r="H92" i="7"/>
  <c r="H88" i="7"/>
  <c r="H86" i="7"/>
  <c r="H85" i="7"/>
  <c r="H84" i="7"/>
  <c r="H83" i="7"/>
  <c r="H82" i="7"/>
  <c r="H72" i="7"/>
  <c r="H70" i="7"/>
  <c r="I57" i="7"/>
  <c r="I63" i="7" s="1"/>
  <c r="H50" i="7"/>
  <c r="H73" i="7" s="1"/>
  <c r="H35" i="7"/>
  <c r="H37" i="7" s="1"/>
  <c r="I25" i="7"/>
  <c r="I31" i="7" s="1"/>
  <c r="I36" i="7" s="1"/>
  <c r="B140" i="6"/>
  <c r="B138" i="6"/>
  <c r="B137" i="6"/>
  <c r="B136" i="6"/>
  <c r="B135" i="6"/>
  <c r="B134" i="6"/>
  <c r="H123" i="6"/>
  <c r="H121" i="6"/>
  <c r="H92" i="6"/>
  <c r="H88" i="6"/>
  <c r="H86" i="6"/>
  <c r="H85" i="6"/>
  <c r="H84" i="6"/>
  <c r="H83" i="6"/>
  <c r="H82" i="6"/>
  <c r="H73" i="6"/>
  <c r="H72" i="6"/>
  <c r="H70" i="6"/>
  <c r="H50" i="6"/>
  <c r="H37" i="6"/>
  <c r="H35" i="6"/>
  <c r="I25" i="6"/>
  <c r="I53" i="6" s="1"/>
  <c r="I57" i="6" s="1"/>
  <c r="I63" i="6" s="1"/>
  <c r="B140" i="5"/>
  <c r="B138" i="5"/>
  <c r="B137" i="5"/>
  <c r="B136" i="5"/>
  <c r="B135" i="5"/>
  <c r="B134" i="5"/>
  <c r="H123" i="5"/>
  <c r="H121" i="5"/>
  <c r="H92" i="5"/>
  <c r="H88" i="5"/>
  <c r="H86" i="5"/>
  <c r="H85" i="5"/>
  <c r="H84" i="5"/>
  <c r="H83" i="5"/>
  <c r="H82" i="5"/>
  <c r="H72" i="5"/>
  <c r="H73" i="5" s="1"/>
  <c r="H70" i="5"/>
  <c r="I57" i="5"/>
  <c r="I63" i="5" s="1"/>
  <c r="H50" i="5"/>
  <c r="H37" i="5"/>
  <c r="H35" i="5"/>
  <c r="I25" i="5"/>
  <c r="I31" i="5" s="1"/>
  <c r="B140" i="4"/>
  <c r="B138" i="4"/>
  <c r="B137" i="4"/>
  <c r="B136" i="4"/>
  <c r="B135" i="4"/>
  <c r="B134" i="4"/>
  <c r="H123" i="4"/>
  <c r="H121" i="4"/>
  <c r="I103" i="4"/>
  <c r="H92" i="4"/>
  <c r="H86" i="4"/>
  <c r="H85" i="4"/>
  <c r="H84" i="4"/>
  <c r="H83" i="4"/>
  <c r="H82" i="4"/>
  <c r="H72" i="4"/>
  <c r="H71" i="4"/>
  <c r="H70" i="4"/>
  <c r="I57" i="4"/>
  <c r="I63" i="4" s="1"/>
  <c r="H50" i="4"/>
  <c r="H73" i="4" s="1"/>
  <c r="H37" i="4"/>
  <c r="H35" i="4"/>
  <c r="I25" i="4"/>
  <c r="I31" i="4" s="1"/>
  <c r="I76" i="4" s="1"/>
  <c r="B140" i="3"/>
  <c r="B138" i="3"/>
  <c r="B137" i="3"/>
  <c r="B136" i="3"/>
  <c r="B135" i="3"/>
  <c r="B134" i="3"/>
  <c r="H123" i="3"/>
  <c r="H121" i="3"/>
  <c r="H92" i="3"/>
  <c r="H86" i="3"/>
  <c r="H85" i="3"/>
  <c r="H84" i="3"/>
  <c r="H83" i="3"/>
  <c r="H82" i="3"/>
  <c r="H72" i="3"/>
  <c r="H71" i="3"/>
  <c r="H70" i="3"/>
  <c r="H50" i="3"/>
  <c r="H73" i="3" s="1"/>
  <c r="H37" i="3"/>
  <c r="H35" i="3"/>
  <c r="I25" i="3"/>
  <c r="I31" i="3" s="1"/>
  <c r="I65" i="3" s="1"/>
  <c r="B140" i="2"/>
  <c r="B138" i="2"/>
  <c r="B137" i="2"/>
  <c r="B136" i="2"/>
  <c r="B135" i="2"/>
  <c r="B134" i="2"/>
  <c r="H123" i="2"/>
  <c r="H121" i="2"/>
  <c r="H92" i="2"/>
  <c r="H86" i="2"/>
  <c r="H85" i="2"/>
  <c r="H84" i="2"/>
  <c r="H83" i="2"/>
  <c r="H88" i="2" s="1"/>
  <c r="H82" i="2"/>
  <c r="H72" i="2"/>
  <c r="I57" i="2"/>
  <c r="I63" i="2" s="1"/>
  <c r="H50" i="2"/>
  <c r="H37" i="2"/>
  <c r="H35" i="2"/>
  <c r="I25" i="2"/>
  <c r="I31" i="2" s="1"/>
  <c r="I36" i="2" s="1"/>
  <c r="D8" i="1"/>
  <c r="D7" i="1"/>
  <c r="D6" i="1"/>
  <c r="D5" i="1"/>
  <c r="H75" i="3" l="1"/>
  <c r="I38" i="7"/>
  <c r="I134" i="7"/>
  <c r="I76" i="7"/>
  <c r="I91" i="2"/>
  <c r="I92" i="2" s="1"/>
  <c r="I97" i="2" s="1"/>
  <c r="H73" i="2"/>
  <c r="H71" i="2"/>
  <c r="I91" i="3"/>
  <c r="I92" i="3" s="1"/>
  <c r="I97" i="3" s="1"/>
  <c r="I38" i="3"/>
  <c r="I35" i="3"/>
  <c r="I134" i="3"/>
  <c r="I76" i="3"/>
  <c r="I107" i="3"/>
  <c r="I56" i="3"/>
  <c r="I57" i="3" s="1"/>
  <c r="I63" i="3" s="1"/>
  <c r="I134" i="2"/>
  <c r="I76" i="2"/>
  <c r="I38" i="2"/>
  <c r="I35" i="2"/>
  <c r="I37" i="2" s="1"/>
  <c r="I107" i="2"/>
  <c r="I65" i="2"/>
  <c r="I36" i="3"/>
  <c r="I76" i="5"/>
  <c r="I38" i="5"/>
  <c r="I35" i="5"/>
  <c r="I65" i="5"/>
  <c r="I36" i="5"/>
  <c r="I134" i="5"/>
  <c r="I107" i="5"/>
  <c r="I91" i="5"/>
  <c r="I92" i="5" s="1"/>
  <c r="I97" i="5" s="1"/>
  <c r="I105" i="4"/>
  <c r="I105" i="5"/>
  <c r="I105" i="3"/>
  <c r="I105" i="2"/>
  <c r="I105" i="7"/>
  <c r="I105" i="6"/>
  <c r="H88" i="3"/>
  <c r="I134" i="4"/>
  <c r="I91" i="4"/>
  <c r="I92" i="4" s="1"/>
  <c r="I97" i="4" s="1"/>
  <c r="I36" i="4"/>
  <c r="I38" i="4"/>
  <c r="I65" i="4"/>
  <c r="I35" i="4"/>
  <c r="I107" i="4"/>
  <c r="I31" i="6"/>
  <c r="H88" i="4"/>
  <c r="H71" i="7"/>
  <c r="H75" i="7" s="1"/>
  <c r="H75" i="4"/>
  <c r="H71" i="5"/>
  <c r="H71" i="6"/>
  <c r="I35" i="7"/>
  <c r="I37" i="7" s="1"/>
  <c r="F64" i="9"/>
  <c r="F65" i="9" s="1"/>
  <c r="F75" i="9"/>
  <c r="F76" i="9" s="1"/>
  <c r="I107" i="7"/>
  <c r="I65" i="7"/>
  <c r="I91" i="7"/>
  <c r="I92" i="7" s="1"/>
  <c r="I97" i="7" s="1"/>
  <c r="F28" i="9"/>
  <c r="F29" i="9" s="1"/>
  <c r="F50" i="9"/>
  <c r="F51" i="9" s="1"/>
  <c r="H75" i="2" l="1"/>
  <c r="I37" i="5"/>
  <c r="I39" i="5" s="1"/>
  <c r="I40" i="5" s="1"/>
  <c r="I37" i="4"/>
  <c r="I39" i="4" s="1"/>
  <c r="I40" i="4" s="1"/>
  <c r="I37" i="3"/>
  <c r="H75" i="5"/>
  <c r="I61" i="4"/>
  <c r="I104" i="5"/>
  <c r="I106" i="5" s="1"/>
  <c r="I104" i="4"/>
  <c r="I106" i="4" s="1"/>
  <c r="I104" i="7"/>
  <c r="I106" i="7" s="1"/>
  <c r="I104" i="3"/>
  <c r="I106" i="3" s="1"/>
  <c r="I104" i="2"/>
  <c r="I106" i="2" s="1"/>
  <c r="I104" i="6"/>
  <c r="I106" i="6" s="1"/>
  <c r="I61" i="7"/>
  <c r="I39" i="7"/>
  <c r="I40" i="7" s="1"/>
  <c r="I107" i="6"/>
  <c r="I65" i="6"/>
  <c r="I91" i="6"/>
  <c r="I92" i="6" s="1"/>
  <c r="I97" i="6" s="1"/>
  <c r="I35" i="6"/>
  <c r="I38" i="6"/>
  <c r="I76" i="6"/>
  <c r="I36" i="6"/>
  <c r="I134" i="6"/>
  <c r="H75" i="6"/>
  <c r="I61" i="2"/>
  <c r="I39" i="2"/>
  <c r="I40" i="2" s="1"/>
  <c r="I61" i="5" l="1"/>
  <c r="I37" i="6"/>
  <c r="I61" i="6" s="1"/>
  <c r="I47" i="5"/>
  <c r="I43" i="5"/>
  <c r="I46" i="5"/>
  <c r="I45" i="5"/>
  <c r="I44" i="5"/>
  <c r="I42" i="5"/>
  <c r="I49" i="5"/>
  <c r="I48" i="5"/>
  <c r="I47" i="2"/>
  <c r="I43" i="2"/>
  <c r="I46" i="2"/>
  <c r="I42" i="2"/>
  <c r="I49" i="2"/>
  <c r="I45" i="2"/>
  <c r="I48" i="2"/>
  <c r="I44" i="2"/>
  <c r="I111" i="5"/>
  <c r="I138" i="5"/>
  <c r="I111" i="3"/>
  <c r="I138" i="3"/>
  <c r="I48" i="4"/>
  <c r="I44" i="4"/>
  <c r="I45" i="4"/>
  <c r="I43" i="4"/>
  <c r="I49" i="4"/>
  <c r="I47" i="4"/>
  <c r="I46" i="4"/>
  <c r="I42" i="4"/>
  <c r="I49" i="7"/>
  <c r="I45" i="7"/>
  <c r="I48" i="7"/>
  <c r="I43" i="7"/>
  <c r="I47" i="7"/>
  <c r="I42" i="7"/>
  <c r="I46" i="7"/>
  <c r="I44" i="7"/>
  <c r="I111" i="7"/>
  <c r="I138" i="7"/>
  <c r="I138" i="2"/>
  <c r="I111" i="2"/>
  <c r="I111" i="6"/>
  <c r="I138" i="6"/>
  <c r="I138" i="4"/>
  <c r="I111" i="4"/>
  <c r="I61" i="3"/>
  <c r="I39" i="3"/>
  <c r="I40" i="3" s="1"/>
  <c r="I39" i="6" l="1"/>
  <c r="I40" i="6" s="1"/>
  <c r="I46" i="6" s="1"/>
  <c r="I50" i="2"/>
  <c r="I62" i="2" s="1"/>
  <c r="I64" i="2" s="1"/>
  <c r="I50" i="4"/>
  <c r="I62" i="4" s="1"/>
  <c r="I64" i="4" s="1"/>
  <c r="I50" i="7"/>
  <c r="I62" i="7" s="1"/>
  <c r="I64" i="7" s="1"/>
  <c r="I50" i="5"/>
  <c r="I62" i="5" s="1"/>
  <c r="I64" i="5" s="1"/>
  <c r="I47" i="3"/>
  <c r="I43" i="3"/>
  <c r="I46" i="3"/>
  <c r="I42" i="3"/>
  <c r="I49" i="3"/>
  <c r="I45" i="3"/>
  <c r="I48" i="3"/>
  <c r="I44" i="3"/>
  <c r="I48" i="6" l="1"/>
  <c r="I49" i="6"/>
  <c r="I43" i="6"/>
  <c r="I45" i="6"/>
  <c r="I47" i="6"/>
  <c r="I42" i="6"/>
  <c r="I44" i="6"/>
  <c r="I50" i="3"/>
  <c r="I62" i="3" s="1"/>
  <c r="I64" i="3" s="1"/>
  <c r="I108" i="5"/>
  <c r="I135" i="5"/>
  <c r="I77" i="5"/>
  <c r="I66" i="5"/>
  <c r="I67" i="5" s="1"/>
  <c r="I77" i="4"/>
  <c r="I108" i="4"/>
  <c r="I135" i="4"/>
  <c r="I66" i="4"/>
  <c r="I67" i="4" s="1"/>
  <c r="I135" i="7"/>
  <c r="I108" i="7"/>
  <c r="I66" i="7"/>
  <c r="I67" i="7" s="1"/>
  <c r="I77" i="7"/>
  <c r="I135" i="2"/>
  <c r="I108" i="2"/>
  <c r="I66" i="2"/>
  <c r="I67" i="2" s="1"/>
  <c r="I77" i="2"/>
  <c r="I50" i="6" l="1"/>
  <c r="I62" i="6" s="1"/>
  <c r="I64" i="6" s="1"/>
  <c r="I66" i="6" s="1"/>
  <c r="I67" i="6" s="1"/>
  <c r="I74" i="4"/>
  <c r="I70" i="4"/>
  <c r="I72" i="4"/>
  <c r="I71" i="4"/>
  <c r="I73" i="4"/>
  <c r="I74" i="5"/>
  <c r="I73" i="5"/>
  <c r="I72" i="5"/>
  <c r="I70" i="5"/>
  <c r="I71" i="5"/>
  <c r="I74" i="2"/>
  <c r="I70" i="2"/>
  <c r="I72" i="2"/>
  <c r="I71" i="2"/>
  <c r="I73" i="2"/>
  <c r="I74" i="7"/>
  <c r="I73" i="7"/>
  <c r="I72" i="7"/>
  <c r="I70" i="7"/>
  <c r="I71" i="7"/>
  <c r="I135" i="3"/>
  <c r="I77" i="3"/>
  <c r="I66" i="3"/>
  <c r="I67" i="3" s="1"/>
  <c r="I108" i="3"/>
  <c r="I108" i="6" l="1"/>
  <c r="I135" i="6"/>
  <c r="I77" i="6"/>
  <c r="I75" i="4"/>
  <c r="I78" i="4" s="1"/>
  <c r="I79" i="4" s="1"/>
  <c r="I74" i="3"/>
  <c r="I72" i="3"/>
  <c r="I70" i="3"/>
  <c r="I73" i="3"/>
  <c r="I71" i="3"/>
  <c r="I75" i="5"/>
  <c r="I75" i="2"/>
  <c r="I74" i="6"/>
  <c r="I70" i="6"/>
  <c r="I73" i="6"/>
  <c r="I72" i="6"/>
  <c r="I71" i="6"/>
  <c r="I75" i="7"/>
  <c r="I109" i="4" l="1"/>
  <c r="I136" i="4"/>
  <c r="I75" i="6"/>
  <c r="I109" i="6" s="1"/>
  <c r="I78" i="5"/>
  <c r="I79" i="5" s="1"/>
  <c r="I109" i="5"/>
  <c r="I136" i="5"/>
  <c r="I87" i="4"/>
  <c r="I85" i="4"/>
  <c r="I86" i="4"/>
  <c r="I84" i="4"/>
  <c r="I82" i="4"/>
  <c r="I83" i="4"/>
  <c r="I136" i="2"/>
  <c r="I109" i="2"/>
  <c r="I78" i="2"/>
  <c r="I79" i="2" s="1"/>
  <c r="I78" i="7"/>
  <c r="I79" i="7" s="1"/>
  <c r="I136" i="7"/>
  <c r="I109" i="7"/>
  <c r="I75" i="3"/>
  <c r="I136" i="6" l="1"/>
  <c r="I78" i="6"/>
  <c r="I79" i="6" s="1"/>
  <c r="I82" i="6" s="1"/>
  <c r="I88" i="4"/>
  <c r="I96" i="4" s="1"/>
  <c r="I98" i="4" s="1"/>
  <c r="I110" i="4" s="1"/>
  <c r="I112" i="4" s="1"/>
  <c r="I87" i="2"/>
  <c r="I84" i="2"/>
  <c r="I82" i="2"/>
  <c r="I86" i="2"/>
  <c r="I85" i="2"/>
  <c r="I83" i="2"/>
  <c r="I109" i="3"/>
  <c r="I78" i="3"/>
  <c r="I79" i="3" s="1"/>
  <c r="I136" i="3"/>
  <c r="I87" i="7"/>
  <c r="I85" i="7"/>
  <c r="I83" i="7"/>
  <c r="I86" i="7"/>
  <c r="I82" i="7"/>
  <c r="I84" i="7"/>
  <c r="I87" i="5"/>
  <c r="I86" i="5"/>
  <c r="I84" i="5"/>
  <c r="I82" i="5"/>
  <c r="I83" i="5"/>
  <c r="I85" i="5"/>
  <c r="I86" i="6" l="1"/>
  <c r="I137" i="4"/>
  <c r="I139" i="4" s="1"/>
  <c r="I87" i="6"/>
  <c r="I83" i="6"/>
  <c r="I84" i="6"/>
  <c r="I85" i="6"/>
  <c r="I88" i="7"/>
  <c r="I96" i="7" s="1"/>
  <c r="I98" i="7" s="1"/>
  <c r="I137" i="7" s="1"/>
  <c r="I139" i="7" s="1"/>
  <c r="I88" i="5"/>
  <c r="I96" i="5" s="1"/>
  <c r="I98" i="5" s="1"/>
  <c r="I110" i="5" s="1"/>
  <c r="I112" i="5" s="1"/>
  <c r="I87" i="3"/>
  <c r="I82" i="3"/>
  <c r="I86" i="3"/>
  <c r="I85" i="3"/>
  <c r="I83" i="3"/>
  <c r="I84" i="3"/>
  <c r="I115" i="4"/>
  <c r="I116" i="4" s="1"/>
  <c r="I126" i="4" s="1"/>
  <c r="I128" i="4" s="1"/>
  <c r="I88" i="2"/>
  <c r="I96" i="2" s="1"/>
  <c r="I98" i="2" s="1"/>
  <c r="I88" i="6" l="1"/>
  <c r="I96" i="6" s="1"/>
  <c r="I98" i="6" s="1"/>
  <c r="I110" i="6" s="1"/>
  <c r="I112" i="6" s="1"/>
  <c r="I110" i="7"/>
  <c r="I112" i="7" s="1"/>
  <c r="I115" i="7" s="1"/>
  <c r="I116" i="7" s="1"/>
  <c r="I126" i="7" s="1"/>
  <c r="I128" i="7" s="1"/>
  <c r="I137" i="5"/>
  <c r="I139" i="5" s="1"/>
  <c r="I120" i="4"/>
  <c r="I118" i="4"/>
  <c r="I130" i="4"/>
  <c r="I119" i="4"/>
  <c r="I137" i="2"/>
  <c r="I139" i="2" s="1"/>
  <c r="I110" i="2"/>
  <c r="I112" i="2" s="1"/>
  <c r="I115" i="5"/>
  <c r="I88" i="3"/>
  <c r="I96" i="3" s="1"/>
  <c r="I98" i="3" s="1"/>
  <c r="I137" i="6" l="1"/>
  <c r="I139" i="6" s="1"/>
  <c r="I121" i="4"/>
  <c r="I140" i="4" s="1"/>
  <c r="I141" i="4" s="1"/>
  <c r="G7" i="1" s="1"/>
  <c r="I130" i="7"/>
  <c r="I118" i="7"/>
  <c r="I120" i="7"/>
  <c r="I119" i="7"/>
  <c r="I115" i="2"/>
  <c r="I116" i="2" s="1"/>
  <c r="I137" i="3"/>
  <c r="I139" i="3" s="1"/>
  <c r="I110" i="3"/>
  <c r="I112" i="3" s="1"/>
  <c r="I116" i="5"/>
  <c r="I115" i="6"/>
  <c r="I116" i="6" s="1"/>
  <c r="H7" i="1" l="1"/>
  <c r="I121" i="7"/>
  <c r="I140" i="7" s="1"/>
  <c r="I141" i="7" s="1"/>
  <c r="I126" i="5"/>
  <c r="I128" i="5" s="1"/>
  <c r="I126" i="6"/>
  <c r="I128" i="6" s="1"/>
  <c r="I115" i="3"/>
  <c r="I126" i="2"/>
  <c r="I128" i="2" s="1"/>
  <c r="I116" i="3" l="1"/>
  <c r="I126" i="3" s="1"/>
  <c r="I128" i="3" s="1"/>
  <c r="I120" i="2"/>
  <c r="I119" i="2"/>
  <c r="I130" i="2"/>
  <c r="I118" i="2"/>
  <c r="I119" i="5"/>
  <c r="I118" i="5"/>
  <c r="I130" i="5"/>
  <c r="I120" i="5"/>
  <c r="I130" i="6"/>
  <c r="I118" i="6"/>
  <c r="I120" i="6"/>
  <c r="I119" i="6"/>
  <c r="I121" i="5" l="1"/>
  <c r="I140" i="5" s="1"/>
  <c r="I141" i="5" s="1"/>
  <c r="G8" i="1" s="1"/>
  <c r="I121" i="6"/>
  <c r="I140" i="6" s="1"/>
  <c r="I141" i="6" s="1"/>
  <c r="I130" i="3"/>
  <c r="I119" i="3"/>
  <c r="I120" i="3"/>
  <c r="I118" i="3"/>
  <c r="I121" i="2"/>
  <c r="I140" i="2" s="1"/>
  <c r="I141" i="2" s="1"/>
  <c r="G5" i="1" s="1"/>
  <c r="H8" i="1" l="1"/>
  <c r="I121" i="3"/>
  <c r="I140" i="3" s="1"/>
  <c r="I141" i="3" s="1"/>
  <c r="G6" i="1" s="1"/>
  <c r="H5" i="1"/>
  <c r="H6" i="1" l="1"/>
  <c r="G10" i="1"/>
  <c r="H10" i="1"/>
  <c r="I10" i="1" l="1"/>
</calcChain>
</file>

<file path=xl/sharedStrings.xml><?xml version="1.0" encoding="utf-8"?>
<sst xmlns="http://schemas.openxmlformats.org/spreadsheetml/2006/main" count="1597" uniqueCount="276">
  <si>
    <t>QUADRO RESUMO</t>
  </si>
  <si>
    <t xml:space="preserve">GRUPO 03 </t>
  </si>
  <si>
    <t>ITEM</t>
  </si>
  <si>
    <t>CARGO</t>
  </si>
  <si>
    <t>CBO</t>
  </si>
  <si>
    <t>UNIDADE DE FORNECIMENTO</t>
  </si>
  <si>
    <t>QT. TOTAL</t>
  </si>
  <si>
    <t>VALOR UNITÁRIO MENSAL</t>
  </si>
  <si>
    <t>VALOR UNITÁRIO ANUAL</t>
  </si>
  <si>
    <t>VALOR TOTAL  ANUAL</t>
  </si>
  <si>
    <t>EDITOR DE TEXTO 44H</t>
  </si>
  <si>
    <t>POSTO</t>
  </si>
  <si>
    <t>EDITOR DE IMAGEM 44H</t>
  </si>
  <si>
    <t>OPERADOR DE SOM E IMAGEM 44H</t>
  </si>
  <si>
    <t>OPERADOR GRÁFICO 44H</t>
  </si>
  <si>
    <t>RADIALISTA 30H</t>
  </si>
  <si>
    <t>VALOR TOTAL DO GRUPO 03</t>
  </si>
  <si>
    <t>PLANILHAS DO GRUPO 03</t>
  </si>
  <si>
    <t>Categoria profissional: EDITOR DE TEXTO – 44 HORAS</t>
  </si>
  <si>
    <t>Nº do Processo</t>
  </si>
  <si>
    <t>23111.052734/2023-02</t>
  </si>
  <si>
    <t>Discriminação dos Serviços</t>
  </si>
  <si>
    <t>A</t>
  </si>
  <si>
    <t>Data de apresentação da proposta</t>
  </si>
  <si>
    <t>B</t>
  </si>
  <si>
    <t>Município</t>
  </si>
  <si>
    <t>TERESINA-PI</t>
  </si>
  <si>
    <t>C</t>
  </si>
  <si>
    <t>Ano do Acordo, Convenção ou Dissídio Coletivo</t>
  </si>
  <si>
    <t>D</t>
  </si>
  <si>
    <t>Nº de meses de execução contratual</t>
  </si>
  <si>
    <t>Identificação do Serviço</t>
  </si>
  <si>
    <t>Tipo de Serviço</t>
  </si>
  <si>
    <t>Unidade de Medida</t>
  </si>
  <si>
    <t>Quantidade estimada a contratar (em função da unidade de medida)</t>
  </si>
  <si>
    <t>Apoio Administrativo e Atividades Auxiliares</t>
  </si>
  <si>
    <t xml:space="preserve">POSTO </t>
  </si>
  <si>
    <t>Dados para composição dos custos referentes à mão-de-obra</t>
  </si>
  <si>
    <t>Tipo de serviço (mesmo serviço com características distintas)</t>
  </si>
  <si>
    <t xml:space="preserve">EDITOR DE TEXTO </t>
  </si>
  <si>
    <t>Classificação Brasileira de Ocupações (CBO)</t>
  </si>
  <si>
    <t>7661-20</t>
  </si>
  <si>
    <t>Salário Nominativo da Categoria Profissional</t>
  </si>
  <si>
    <t>Categoria profissional (vinculada à execução contratual)</t>
  </si>
  <si>
    <t>SINDICATO DAS EMPRESAS DE ASSEIO E CONSERVACAO DO ESTADO DO PIAUI</t>
  </si>
  <si>
    <t>Data base da categoria (dia/mês/ano)</t>
  </si>
  <si>
    <t>MÓDULO 1 - COMPOSIÇÃO DA REMUNERAÇÃO</t>
  </si>
  <si>
    <t>COMPOSIÇÃO DA REMUNERAÇÃO</t>
  </si>
  <si>
    <t>%</t>
  </si>
  <si>
    <t>VALOR (R$)</t>
  </si>
  <si>
    <t>Salário Base</t>
  </si>
  <si>
    <t>Adicional Periculosidade</t>
  </si>
  <si>
    <t>Adicional Insalubridade</t>
  </si>
  <si>
    <t>Adicional Noturno</t>
  </si>
  <si>
    <t>E</t>
  </si>
  <si>
    <t>Adicional de Hora Noturna Reduzida</t>
  </si>
  <si>
    <t>F</t>
  </si>
  <si>
    <t>Outros (especificar)</t>
  </si>
  <si>
    <t>TOTAL DO MÓDULO 1</t>
  </si>
  <si>
    <t>MÓDULO 2 – ENCARGOS E BENEFÍCIOS ANUAIS, MENSAIS E DIÁRIOS</t>
  </si>
  <si>
    <t>Submódulo 2.1 - 13º Salário, Férias e Adicional de Férias</t>
  </si>
  <si>
    <t>13 (Décimo-terceiro) salário</t>
  </si>
  <si>
    <t>Férias e Abono de Férias</t>
  </si>
  <si>
    <t>TOTAL SUBMÓDULO 2.1</t>
  </si>
  <si>
    <r>
      <rPr>
        <b/>
        <sz val="10"/>
        <color rgb="FF000000"/>
        <rFont val="Arial"/>
      </rPr>
      <t xml:space="preserve">BASE DE CÁLCULO PARA O SUBMÓDULO 2.2 </t>
    </r>
    <r>
      <rPr>
        <sz val="10"/>
        <color rgb="FF000000"/>
        <rFont val="Arial"/>
      </rPr>
      <t>(MÓDULO 1 + SUBMÓDULO 2.1)</t>
    </r>
  </si>
  <si>
    <t>MÓDULO 1</t>
  </si>
  <si>
    <t>SUBMÓDULO 2.1</t>
  </si>
  <si>
    <t>TOTAL</t>
  </si>
  <si>
    <t>Submódulo 2.2 - GPS, FGTS e Outras Contribuições</t>
  </si>
  <si>
    <t>INSS</t>
  </si>
  <si>
    <t>Salário Educação</t>
  </si>
  <si>
    <t>SAT (Seguro Acidente de Trabalho)</t>
  </si>
  <si>
    <t>SESC ou SESI</t>
  </si>
  <si>
    <t>SENAI - SENAC</t>
  </si>
  <si>
    <t>SEBRAE</t>
  </si>
  <si>
    <t>G</t>
  </si>
  <si>
    <t>INCRA</t>
  </si>
  <si>
    <t>H</t>
  </si>
  <si>
    <t>FGTS</t>
  </si>
  <si>
    <t>TOTAL SUBMÓDULO 2.2</t>
  </si>
  <si>
    <t>Submódulo 2.3 - Benefícios Mensais e Diários</t>
  </si>
  <si>
    <t>Transporte</t>
  </si>
  <si>
    <t>Auxílio-Refeição/Alimentação</t>
  </si>
  <si>
    <t>-</t>
  </si>
  <si>
    <t>Assistência Médica e Familiar</t>
  </si>
  <si>
    <t>Seguro de vida</t>
  </si>
  <si>
    <t>TOTAL SUBMÓDULO 2.3</t>
  </si>
  <si>
    <t>QUADRO-RESUMO DO MÓDULO 2 - ENCARGOS, BENEFÍCIOS ANUAIS, MENSAIS E DIÁRIOS</t>
  </si>
  <si>
    <t>Módulo 2 - Encargos, Benefícios Anuais, Mensais e Diários</t>
  </si>
  <si>
    <t>2.1</t>
  </si>
  <si>
    <t>13º Salário, Férias e Adicional de Férias</t>
  </si>
  <si>
    <t>2.2</t>
  </si>
  <si>
    <t>GPS, FGTS e Outras Contribuições</t>
  </si>
  <si>
    <t>2.3</t>
  </si>
  <si>
    <t>Benefícios Mensais e Diários</t>
  </si>
  <si>
    <t>TOTAL DO MÓDULO 2</t>
  </si>
  <si>
    <r>
      <rPr>
        <b/>
        <sz val="10"/>
        <color rgb="FF000000"/>
        <rFont val="Arial"/>
      </rPr>
      <t xml:space="preserve">BASE DE CÁLCULO PARA O MÓDULO 3 </t>
    </r>
    <r>
      <rPr>
        <sz val="10"/>
        <color rgb="FF000000"/>
        <rFont val="Arial"/>
      </rPr>
      <t>(MÓDULO 1 + MÓDULO 2)</t>
    </r>
  </si>
  <si>
    <t>MÓDULO 2</t>
  </si>
  <si>
    <t>MÓDULO 3 – PROVISÃO PARA RESCISÃO</t>
  </si>
  <si>
    <t>PROVISÃO PARA RESCISÃO</t>
  </si>
  <si>
    <t>Aviso Prévio Indenizado</t>
  </si>
  <si>
    <t>Incidência do FGTS sobre Aviso Prévio Indenizado</t>
  </si>
  <si>
    <t>Aviso Prévio Trabalhado</t>
  </si>
  <si>
    <t>Incidência dos encargos do submódulo 2.2 sobre Aviso Prévio Trabalhado</t>
  </si>
  <si>
    <t>Multa do FGTS sobre o Aviso Prévio Indenizado e sobre o Aviso Prévio Trabalhado</t>
  </si>
  <si>
    <t>TOTAL DO MÓDULO 3</t>
  </si>
  <si>
    <r>
      <rPr>
        <b/>
        <sz val="10"/>
        <color rgb="FF000000"/>
        <rFont val="Arial"/>
      </rPr>
      <t xml:space="preserve">BASE DE CÁLCULO PARA O MÓDULO 4 </t>
    </r>
    <r>
      <rPr>
        <sz val="10"/>
        <color rgb="FF000000"/>
        <rFont val="Arial"/>
      </rPr>
      <t>(MÓDULO 1 + MÓDULO 2 + MÓDULO 3)</t>
    </r>
  </si>
  <si>
    <t>MÓDULO 3</t>
  </si>
  <si>
    <t>MÓDULO 4 – CUSTO DE REPOSIÇÃO DO PROFISSIONAL AUSENTE</t>
  </si>
  <si>
    <t>Submódulo 4.1 - Ausências Legais</t>
  </si>
  <si>
    <t>Substituto na cobertura de Férias</t>
  </si>
  <si>
    <t>Substituto na cobertura de Ausências Legais</t>
  </si>
  <si>
    <t>Substituto na cobertura de Licença Paternidade</t>
  </si>
  <si>
    <t>Substituto na cobertura de Ausência por Acidente de Trabalho</t>
  </si>
  <si>
    <t>Substituto na cobertura de Afastamento Maternidade</t>
  </si>
  <si>
    <t>Substituto na cobertura de outras ausências</t>
  </si>
  <si>
    <t>TOTAL SUBMÓDULO 4.1</t>
  </si>
  <si>
    <t>Submódulo 4.2 - Intrajornada</t>
  </si>
  <si>
    <t>Intervalo para Repouso ou Alimentação</t>
  </si>
  <si>
    <t>TOTAL SUBMÓDULO 4.2</t>
  </si>
  <si>
    <t>QUADRO-RESUMO DO MÓDULO 4 - CUSTO DE REPOSIÇÃO DO PROFISSIONAL AUSENTE</t>
  </si>
  <si>
    <t>Módulo 4 - Custo de Reposição do Profissional Ausente</t>
  </si>
  <si>
    <t>4.1</t>
  </si>
  <si>
    <t>Ausências Legais</t>
  </si>
  <si>
    <t>4.2</t>
  </si>
  <si>
    <t>Intrajornada</t>
  </si>
  <si>
    <t>TOTAL DO MÓDULO 4</t>
  </si>
  <si>
    <t>MÓDULO 5 – INSUMOS DIVERSOS</t>
  </si>
  <si>
    <t>INSUMOS DIVERSOS</t>
  </si>
  <si>
    <t>Materiais</t>
  </si>
  <si>
    <t>EPIs</t>
  </si>
  <si>
    <t>Uniformes</t>
  </si>
  <si>
    <t>Equipamentos / Ferramentas</t>
  </si>
  <si>
    <t>TOTAL DO MÓDULO 5</t>
  </si>
  <si>
    <r>
      <rPr>
        <b/>
        <sz val="10"/>
        <color rgb="FF000000"/>
        <rFont val="Arial"/>
      </rPr>
      <t xml:space="preserve">BASE DE CÁLCULO PARA O MÓDULO 6 </t>
    </r>
    <r>
      <rPr>
        <sz val="10"/>
        <color rgb="FF000000"/>
        <rFont val="Arial"/>
      </rPr>
      <t>(MÓDULO 1 + MÓDULO 2 + MÓDULO 3 + MÓDULO 4 + MÓDULO 5)</t>
    </r>
  </si>
  <si>
    <t>MÓDULO 4</t>
  </si>
  <si>
    <t>MÓDULO 5</t>
  </si>
  <si>
    <t>MÓDULO 6 – CUSTOS INDIRETOS, TRIBUTOS E LUCRO</t>
  </si>
  <si>
    <t>CUSTOS INDIRETOS, TRIBUTOS E LUCRO</t>
  </si>
  <si>
    <t>Custos Indiretos</t>
  </si>
  <si>
    <t>Lucro</t>
  </si>
  <si>
    <t>TRIBUTOS</t>
  </si>
  <si>
    <t>C.1</t>
  </si>
  <si>
    <t>PIS</t>
  </si>
  <si>
    <t>C.2</t>
  </si>
  <si>
    <t>COFINS</t>
  </si>
  <si>
    <t>C.3</t>
  </si>
  <si>
    <t>ISS</t>
  </si>
  <si>
    <t>TOTAL DO MÓDULO 6</t>
  </si>
  <si>
    <t>a)</t>
  </si>
  <si>
    <t>Tributos % = To = .............................................................</t>
  </si>
  <si>
    <t>b)</t>
  </si>
  <si>
    <t>(Total dos Módulos 1, 2, 3, 4 e 5+ Custos indiretos + lucro)= Po = ...................................</t>
  </si>
  <si>
    <t>c)</t>
  </si>
  <si>
    <t>Po / (1 - To) = P1 = ..............................................................................</t>
  </si>
  <si>
    <t>Valor dos Tributos = P1 - Po</t>
  </si>
  <si>
    <t>QUADRO RESUMO DO CUSTO POR EMPREGADO</t>
  </si>
  <si>
    <t>Mão-de-Obra vinculada à execução contratual (valor por empregado)</t>
  </si>
  <si>
    <t>Subtotal (A + B + C + D + E)</t>
  </si>
  <si>
    <t>PREÇO TOTAL POR EMPREGADO</t>
  </si>
  <si>
    <t>Categoria profissional: EDITOR DE IMAGEM – 44 HORAS</t>
  </si>
  <si>
    <t xml:space="preserve">EDITOR DE IMAGEM </t>
  </si>
  <si>
    <r>
      <rPr>
        <b/>
        <sz val="10"/>
        <color rgb="FF000000"/>
        <rFont val="Arial"/>
      </rPr>
      <t xml:space="preserve">BASE DE CÁLCULO PARA O SUBMÓDULO 2.2 </t>
    </r>
    <r>
      <rPr>
        <sz val="10"/>
        <color rgb="FF000000"/>
        <rFont val="Arial"/>
      </rPr>
      <t>(MÓDULO 1 + SUBMÓDULO 2.1)</t>
    </r>
  </si>
  <si>
    <r>
      <rPr>
        <b/>
        <sz val="10"/>
        <color rgb="FF000000"/>
        <rFont val="Arial"/>
      </rPr>
      <t xml:space="preserve">BASE DE CÁLCULO PARA O MÓDULO 3 </t>
    </r>
    <r>
      <rPr>
        <sz val="10"/>
        <color rgb="FF000000"/>
        <rFont val="Arial"/>
      </rPr>
      <t>(MÓDULO 1 + MÓDULO 2)</t>
    </r>
  </si>
  <si>
    <r>
      <rPr>
        <b/>
        <sz val="10"/>
        <color rgb="FF000000"/>
        <rFont val="Arial"/>
      </rPr>
      <t xml:space="preserve">BASE DE CÁLCULO PARA O MÓDULO 4 </t>
    </r>
    <r>
      <rPr>
        <sz val="10"/>
        <color rgb="FF000000"/>
        <rFont val="Arial"/>
      </rPr>
      <t>(MÓDULO 1 + MÓDULO 2 + MÓDULO 3)</t>
    </r>
  </si>
  <si>
    <r>
      <rPr>
        <b/>
        <sz val="10"/>
        <color rgb="FF000000"/>
        <rFont val="Arial"/>
      </rPr>
      <t xml:space="preserve">BASE DE CÁLCULO PARA O MÓDULO 6 </t>
    </r>
    <r>
      <rPr>
        <sz val="10"/>
        <color rgb="FF000000"/>
        <rFont val="Arial"/>
      </rPr>
      <t>(MÓDULO 1 + MÓDULO 2 + MÓDULO 3 + MÓDULO 4 + MÓDULO 5)</t>
    </r>
  </si>
  <si>
    <t>Categoria profissional: OPERADOR DE SOM E IMAGEM – 44 HORAS</t>
  </si>
  <si>
    <t>OPERADOR DE SOM E IMAGEM</t>
  </si>
  <si>
    <t>3731-05</t>
  </si>
  <si>
    <r>
      <rPr>
        <b/>
        <sz val="10"/>
        <color rgb="FF000000"/>
        <rFont val="Arial"/>
      </rPr>
      <t xml:space="preserve">BASE DE CÁLCULO PARA O SUBMÓDULO 2.2 </t>
    </r>
    <r>
      <rPr>
        <sz val="10"/>
        <color rgb="FF000000"/>
        <rFont val="Arial"/>
      </rPr>
      <t>(MÓDULO 1 + SUBMÓDULO 2.1)</t>
    </r>
  </si>
  <si>
    <r>
      <rPr>
        <b/>
        <sz val="10"/>
        <color rgb="FF000000"/>
        <rFont val="Arial"/>
      </rPr>
      <t xml:space="preserve">BASE DE CÁLCULO PARA O MÓDULO 3 </t>
    </r>
    <r>
      <rPr>
        <sz val="10"/>
        <color rgb="FF000000"/>
        <rFont val="Arial"/>
      </rPr>
      <t>(MÓDULO 1 + MÓDULO 2)</t>
    </r>
  </si>
  <si>
    <r>
      <rPr>
        <b/>
        <sz val="10"/>
        <color rgb="FF000000"/>
        <rFont val="Arial"/>
      </rPr>
      <t xml:space="preserve">BASE DE CÁLCULO PARA O MÓDULO 4 </t>
    </r>
    <r>
      <rPr>
        <sz val="10"/>
        <color rgb="FF000000"/>
        <rFont val="Arial"/>
      </rPr>
      <t>(MÓDULO 1 + MÓDULO 2 + MÓDULO 3)</t>
    </r>
  </si>
  <si>
    <r>
      <rPr>
        <b/>
        <sz val="10"/>
        <color rgb="FF000000"/>
        <rFont val="Arial"/>
      </rPr>
      <t xml:space="preserve">BASE DE CÁLCULO PARA O MÓDULO 6 </t>
    </r>
    <r>
      <rPr>
        <sz val="10"/>
        <color rgb="FF000000"/>
        <rFont val="Arial"/>
      </rPr>
      <t>(MÓDULO 1 + MÓDULO 2 + MÓDULO 3 + MÓDULO 4 + MÓDULO 5)</t>
    </r>
  </si>
  <si>
    <t>Categoria profissional: OPERADOR GRÁFICO – 44 HORAS</t>
  </si>
  <si>
    <t>OPERADOR GRÁFICO</t>
  </si>
  <si>
    <r>
      <rPr>
        <b/>
        <sz val="10"/>
        <color rgb="FF000000"/>
        <rFont val="Arial"/>
      </rPr>
      <t xml:space="preserve">BASE DE CÁLCULO PARA O SUBMÓDULO 2.2 </t>
    </r>
    <r>
      <rPr>
        <sz val="10"/>
        <color rgb="FF000000"/>
        <rFont val="Arial"/>
      </rPr>
      <t>(MÓDULO 1 + SUBMÓDULO 2.1)</t>
    </r>
  </si>
  <si>
    <r>
      <rPr>
        <b/>
        <sz val="10"/>
        <color rgb="FF000000"/>
        <rFont val="Arial"/>
      </rPr>
      <t xml:space="preserve">BASE DE CÁLCULO PARA O MÓDULO 3 </t>
    </r>
    <r>
      <rPr>
        <sz val="10"/>
        <color rgb="FF000000"/>
        <rFont val="Arial"/>
      </rPr>
      <t>(MÓDULO 1 + MÓDULO 2)</t>
    </r>
  </si>
  <si>
    <r>
      <rPr>
        <b/>
        <sz val="10"/>
        <color rgb="FF000000"/>
        <rFont val="Arial"/>
      </rPr>
      <t xml:space="preserve">BASE DE CÁLCULO PARA O MÓDULO 4 </t>
    </r>
    <r>
      <rPr>
        <sz val="10"/>
        <color rgb="FF000000"/>
        <rFont val="Arial"/>
      </rPr>
      <t>(MÓDULO 1 + MÓDULO 2 + MÓDULO 3)</t>
    </r>
  </si>
  <si>
    <r>
      <rPr>
        <b/>
        <sz val="10"/>
        <color rgb="FF000000"/>
        <rFont val="Arial"/>
      </rPr>
      <t xml:space="preserve">BASE DE CÁLCULO PARA O MÓDULO 6 </t>
    </r>
    <r>
      <rPr>
        <sz val="10"/>
        <color rgb="FF000000"/>
        <rFont val="Arial"/>
      </rPr>
      <t>(MÓDULO 1 + MÓDULO 2 + MÓDULO 3 + MÓDULO 4 + MÓDULO 5)</t>
    </r>
  </si>
  <si>
    <t>Categoria profissional: RADIALISTA – 30 HORAS</t>
  </si>
  <si>
    <t>2617-15</t>
  </si>
  <si>
    <t>Salário Nominativo da Categoria Profissional (PISO 44H)</t>
  </si>
  <si>
    <t>Salário Base (30H)</t>
  </si>
  <si>
    <r>
      <rPr>
        <b/>
        <sz val="10"/>
        <color rgb="FF000000"/>
        <rFont val="Arial"/>
      </rPr>
      <t xml:space="preserve">BASE DE CÁLCULO PARA O SUBMÓDULO 2.2 </t>
    </r>
    <r>
      <rPr>
        <sz val="10"/>
        <color rgb="FF000000"/>
        <rFont val="Arial"/>
      </rPr>
      <t>(MÓDULO 1 + SUBMÓDULO 2.1)</t>
    </r>
  </si>
  <si>
    <r>
      <rPr>
        <b/>
        <sz val="10"/>
        <color rgb="FF000000"/>
        <rFont val="Arial"/>
      </rPr>
      <t xml:space="preserve">BASE DE CÁLCULO PARA O MÓDULO 3 </t>
    </r>
    <r>
      <rPr>
        <sz val="10"/>
        <color rgb="FF000000"/>
        <rFont val="Arial"/>
      </rPr>
      <t>(MÓDULO 1 + MÓDULO 2)</t>
    </r>
  </si>
  <si>
    <r>
      <rPr>
        <b/>
        <sz val="10"/>
        <color rgb="FF000000"/>
        <rFont val="Arial"/>
      </rPr>
      <t xml:space="preserve">BASE DE CÁLCULO PARA O MÓDULO 4 </t>
    </r>
    <r>
      <rPr>
        <sz val="10"/>
        <color rgb="FF000000"/>
        <rFont val="Arial"/>
      </rPr>
      <t>(MÓDULO 1 + MÓDULO 2 + MÓDULO 3)</t>
    </r>
  </si>
  <si>
    <r>
      <rPr>
        <b/>
        <sz val="10"/>
        <color rgb="FF000000"/>
        <rFont val="Arial"/>
      </rPr>
      <t xml:space="preserve">BASE DE CÁLCULO PARA O MÓDULO 6 </t>
    </r>
    <r>
      <rPr>
        <sz val="10"/>
        <color rgb="FF000000"/>
        <rFont val="Arial"/>
      </rPr>
      <t>(MÓDULO 1 + MÓDULO 2 + MÓDULO 3 + MÓDULO 4 + MÓDULO 5)</t>
    </r>
  </si>
  <si>
    <r>
      <rPr>
        <b/>
        <sz val="10"/>
        <color rgb="FF000000"/>
        <rFont val="Arial"/>
      </rPr>
      <t xml:space="preserve">BASE DE CÁLCULO PARA O SUBMÓDULO 2.2 </t>
    </r>
    <r>
      <rPr>
        <sz val="10"/>
        <color rgb="FF000000"/>
        <rFont val="Arial"/>
      </rPr>
      <t>(MÓDULO 1 + SUBMÓDULO 2.1)</t>
    </r>
  </si>
  <si>
    <r>
      <rPr>
        <b/>
        <sz val="10"/>
        <color rgb="FF000000"/>
        <rFont val="Arial"/>
      </rPr>
      <t xml:space="preserve">BASE DE CÁLCULO PARA O MÓDULO 3 </t>
    </r>
    <r>
      <rPr>
        <sz val="10"/>
        <color rgb="FF000000"/>
        <rFont val="Arial"/>
      </rPr>
      <t>(MÓDULO 1 + MÓDULO 2)</t>
    </r>
  </si>
  <si>
    <r>
      <rPr>
        <b/>
        <sz val="10"/>
        <color rgb="FF000000"/>
        <rFont val="Arial"/>
      </rPr>
      <t xml:space="preserve">BASE DE CÁLCULO PARA O MÓDULO 4 </t>
    </r>
    <r>
      <rPr>
        <sz val="10"/>
        <color rgb="FF000000"/>
        <rFont val="Arial"/>
      </rPr>
      <t>(MÓDULO 1 + MÓDULO 2 + MÓDULO 3)</t>
    </r>
  </si>
  <si>
    <r>
      <rPr>
        <b/>
        <sz val="10"/>
        <color rgb="FF000000"/>
        <rFont val="Arial"/>
      </rPr>
      <t xml:space="preserve">BASE DE CÁLCULO PARA O MÓDULO 6 </t>
    </r>
    <r>
      <rPr>
        <sz val="10"/>
        <color rgb="FF000000"/>
        <rFont val="Arial"/>
      </rPr>
      <t>(MÓDULO 1 + MÓDULO 2 + MÓDULO 3 + MÓDULO 4 + MÓDULO 5)</t>
    </r>
  </si>
  <si>
    <t>EQUIPAMENTOS DE PROTEÇÃO INDIVIDUAL</t>
  </si>
  <si>
    <t>QUANTITATIVOS DE EQUIPAMENTOS DE PROTEÇÃO INDIVIDUAL (EPI’S) POR EMPREGADO</t>
  </si>
  <si>
    <t>TABELA – 01</t>
  </si>
  <si>
    <t xml:space="preserve"> QUANTITATIVOS DE EPI’S - GARÇOM (ANUAL)</t>
  </si>
  <si>
    <t>NOME</t>
  </si>
  <si>
    <t>QUANT.</t>
  </si>
  <si>
    <t>UNIDADE</t>
  </si>
  <si>
    <t>VALOR UNITÁRIO</t>
  </si>
  <si>
    <t>Máscara descartável de uso único, fabricada em não tecido 100% polipropileno. Não estéril. Tripla camada. Três pregas horizontais. Clipe nasal Soldada eletronicamente. Na cor branca</t>
  </si>
  <si>
    <t>Caixas c/50 unidades</t>
  </si>
  <si>
    <t>Touca Descartável de TNT plissada com Elástico Branca fabricada em tecido não tecido (TNT). 100% polipropileno. Não estéril</t>
  </si>
  <si>
    <t>Pacotes c/100 unidades</t>
  </si>
  <si>
    <t xml:space="preserve">TOTAL ANUAL </t>
  </si>
  <si>
    <t xml:space="preserve">TOTAL MENSAL </t>
  </si>
  <si>
    <t>TABELA – 02</t>
  </si>
  <si>
    <t xml:space="preserve"> QUANTITATIVOS DE EPI’S – COPEIRO (ANUAL)</t>
  </si>
  <si>
    <t>Máscara descartável de uso único, fabricada em não tecido 100% polipropileno. Não estéril. Tripla camada. Três pregas horizontais. Clipe nasal Soldada eletronicamente. Na cor branca.</t>
  </si>
  <si>
    <t>Touca Descartável de TNT plissada com Elástico Branca fabricada em tecido não tecido (TNT). 100% polipropileno. Não estéril.</t>
  </si>
  <si>
    <t>Pacotes
c/100 unidades</t>
  </si>
  <si>
    <t>TABELA – 03</t>
  </si>
  <si>
    <t>QUANTITATIVOS DE EPI’S – OPERADOR DE SOM E IMAGEM (ANUAL)</t>
  </si>
  <si>
    <t>Protetor auditivo, confeccionado em silicone, tipo plug de inserção, composto de um eixo com três flanges, onde a primeira, a segunda e a terceira, são flanges maciças e cônicas, todas de dimensões variáveis, contendo um orifício no seu interior, protetor tamanho único, moldável a diferentes canais auditivos, com cordão de algodão ou pvc /silicone ligando os dois. Com Certificado de Aprovação do Ministério do Trabalho – CA.</t>
  </si>
  <si>
    <t>Und</t>
  </si>
  <si>
    <t>TABELA – 04</t>
  </si>
  <si>
    <t>QUANTITATIVOS DE EPI’S - OPERADOR DE GRÁFICO (ANUAL)</t>
  </si>
  <si>
    <t>Protetor Auditivo tipo Abafador de ruídos com conchas em poliestireno-PS, preenchidas com espuma de poliuretano-PU de baixa densidade, arco confeccionado em acrilonitrila butadieno estireno-ABS que permite regulagem de altura das conchas e almofadas de baixa pressão revestidas com material sintético. Com Certificado de Aprovação do Ministério do Trabalho – CA.</t>
  </si>
  <si>
    <t xml:space="preserve">Respirador purificador de ar tipo peças semifacial filtrante para partículas - PFF2, confeccionado em quatro camadas, sendo: camada externa de fibra sintética de polipropileno; camada filtrante de fibra sintética com tratamento eletrostático, camada interna de fibra sintética de contato facial. Com tirantes de cabeça de elástico para sustentação da peça facial, tira metálica para ajuste sobre o septo nasal e válvula de exalação e Certificado de Aprovação do Ministério do Trabalho – CA.
</t>
  </si>
  <si>
    <t xml:space="preserve">Óculos de segurança para proteção dos olhos constituídos de armação e visor confeccionados em uma única peça de policarbonato na cor incolor, com apoio nasal e proteção lateral  injetados do mesmo material, hastes tipo espátula confeccionadas do mesmo material da armação e fixas às extremidades do visor através de pinos plásticos ou parafuso e Certificado de Aprovação do Ministério do Trabalho – CA. 
</t>
  </si>
  <si>
    <t>UNIFORMES</t>
  </si>
  <si>
    <t xml:space="preserve">QUANTITATIVO DE UNIFORMES POR EMPREGADO </t>
  </si>
  <si>
    <t>TABELA 05</t>
  </si>
  <si>
    <t>UNIFORMES - OPERADOR DE MICRO (SEMESTRAL)</t>
  </si>
  <si>
    <t>Calça tipo esporte fino, com zíper, na cor azul marinho/preta</t>
  </si>
  <si>
    <t>Camisa Feminina: em tecido Javanesa, gola com entretela, manga curta, na cor azul claro lenço cor bege, de boa qualidade;</t>
  </si>
  <si>
    <t>Camisa Masculina: em tecido Javanesa, gola com entretela, manga curta, na cor azul claro  e boa qualidade;</t>
  </si>
  <si>
    <t>Sapato Feminino: cor preta, de boa qualidade, salto médio, tipo scarpin ou estilo boneca</t>
  </si>
  <si>
    <t>Par</t>
  </si>
  <si>
    <t>Sapato Masculino: cor preta, de boa qualidade, com ou ser cadarço;</t>
  </si>
  <si>
    <t>Meias Finas e de boa qualidade</t>
  </si>
  <si>
    <t>Cinto Masculino  na cor preta</t>
  </si>
  <si>
    <t>Crachá de identificação com foto</t>
  </si>
  <si>
    <t>TOTAL SEMESTRAL</t>
  </si>
  <si>
    <t>TABELA 06</t>
  </si>
  <si>
    <t>UNIFORMES – RECEPCIONISTA (SEMESTRAL)</t>
  </si>
  <si>
    <t>Terno Feminino: na cor preta, em tecido tipo microfibra ou Two Way, de boa qualidade, paletó forrado internamente. Calça ou saia tipo esporte fino.</t>
  </si>
  <si>
    <t>Terno Masculino: Na cor preta, em tecido tipo microfibra ou Two Way, com paletó forrado internamente. Calça comprida social, com zíper.</t>
  </si>
  <si>
    <t>Camisa social Feminina: em tecido Javanesa, gola com entretela compatível com o modelo manga curta, cor bege, de boa qualidade.</t>
  </si>
  <si>
    <t>Camisa social Masculina: em tecido Javanesa, gola com entretela compatível com o modelo manga curta, cor bege, de boa qualidade.</t>
  </si>
  <si>
    <t>Sapato Feminino: Sapatos na cor preta, de boa qualidade, salto médio, tipo scarpin ou estilo boneca. Sapato Masculino: Sapato na cor preta, de boa qualidade, com ou sem cadarço.</t>
  </si>
  <si>
    <t>Meias Finas, de boa qualidade</t>
  </si>
  <si>
    <t>Cinto na cor preta</t>
  </si>
  <si>
    <t>TABELA 07</t>
  </si>
  <si>
    <t>UNIFORMES – CONTÍNUO (SEMESTRAL)</t>
  </si>
  <si>
    <t>Camisa Social de manga curta em Tecido de algodão de boa qualidade Cor (Azul Turquesa) para colaborador do sexo Feminino ou Masculino.</t>
  </si>
  <si>
    <t>Calça social na cor preta em tecido de boa qualidade. Feminono/Masculino.</t>
  </si>
  <si>
    <t>Sapatos na cor preta, de boa qualidade, salto médio, tipo scarpin ou estilo boneca, feminino.
Sapato social preto com ou sem cadarços, masculino.</t>
  </si>
  <si>
    <t>TABELA 08</t>
  </si>
  <si>
    <t>UNIFORMES: AGENTE DE PORTARIA / COPEIRO (SEMESTRAL)</t>
  </si>
  <si>
    <t>Camisa de manga curta em Tecido de algodão de boa qualidade. Feminino/Masculino</t>
  </si>
  <si>
    <t>Calça social, na cor preta em tecido de boa qualidade. Feminino/ Masculino</t>
  </si>
  <si>
    <t>Sapatos na cor preta, salto médio, quando se tratar do sexo feminino. Sapato social masculino, preto com ou sem cadarços.</t>
  </si>
  <si>
    <t>TABELA 09</t>
  </si>
  <si>
    <t>UNIFORMES: GARÇOM (SEMESTRAL)</t>
  </si>
  <si>
    <t>Colete na cor preta em tecido de boa qualidade.</t>
  </si>
  <si>
    <t>Gravata na cor preta, quando sexo masculino.</t>
  </si>
  <si>
    <t>**Lenço na cor vermelha, quando sexo feminino</t>
  </si>
  <si>
    <t xml:space="preserve">TABELA 10 </t>
  </si>
  <si>
    <r>
      <rPr>
        <b/>
        <sz val="9"/>
        <color theme="1"/>
        <rFont val="Arial"/>
      </rPr>
      <t xml:space="preserve">UNIFORMES: EDITOR DE TEXTO/EDITOR DE IMAGEM/ OPERADOR DE SOM E IMAGEM/ OPERADOR GRÁFICO/ RADIALISTA </t>
    </r>
    <r>
      <rPr>
        <b/>
        <sz val="9"/>
        <color rgb="FF000000"/>
        <rFont val="Arial"/>
      </rPr>
      <t>(SEMESTRAL)</t>
    </r>
  </si>
  <si>
    <t>EQUIPAMENTOS-FERRAMENTAS</t>
  </si>
  <si>
    <t>COMUM A TODOS OS CARGOS</t>
  </si>
  <si>
    <t>DESCRIÇÃO</t>
  </si>
  <si>
    <t>VALOR TOTAL</t>
  </si>
  <si>
    <t>VIDA ÚTIL (MESES)</t>
  </si>
  <si>
    <t>VALOR DEPRECIÁVEL (80%)</t>
  </si>
  <si>
    <t>DEPRECIAÇÃO MENSAL</t>
  </si>
  <si>
    <t>Registro de ponto eletrônico</t>
  </si>
  <si>
    <t>EMPREGADOS</t>
  </si>
  <si>
    <t>VALOR MENSAL POR EMPREGADO</t>
  </si>
  <si>
    <t>RADIALISTA 30H COM VALE</t>
  </si>
  <si>
    <t>DECRETO Nº 12.342, DE 30 DE DEZEMBRO DE 2024</t>
  </si>
  <si>
    <t>1º janeiro de 2025</t>
  </si>
  <si>
    <t>PI000053/2025</t>
  </si>
  <si>
    <t>A PARTIR DE 14/10/2025</t>
  </si>
  <si>
    <t>VALOR TOTAL  PROPORCIONAL</t>
  </si>
  <si>
    <t>DE 01/01/2025 A 13/10/2025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</si>
</sst>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R$&quot;\ * #,##0.00_-;\-&quot;R$&quot;\ * #,##0.00_-;_-&quot;R$&quot;\ * &quot;-&quot;??_-;_-@"/>
  </numFmts>
  <fonts count="13">
    <font>
      <sz val="11"/>
      <color theme="1"/>
      <name val="Calibri"/>
      <scheme val="minor"/>
    </font>
    <font>
      <sz val="11"/>
      <name val="Calibri"/>
    </font>
    <font>
      <sz val="11"/>
      <color theme="1"/>
      <name val="Calibri"/>
    </font>
    <font>
      <b/>
      <sz val="11"/>
      <color theme="1"/>
      <name val="Calibri"/>
    </font>
    <font>
      <b/>
      <sz val="14"/>
      <color theme="1"/>
      <name val="Calibri"/>
    </font>
    <font>
      <sz val="14"/>
      <color theme="1"/>
      <name val="Calibri"/>
    </font>
    <font>
      <b/>
      <sz val="10"/>
      <color rgb="FF000000"/>
      <name val="Arial"/>
    </font>
    <font>
      <sz val="10"/>
      <color rgb="FF000000"/>
      <name val="Arial"/>
    </font>
    <font>
      <b/>
      <sz val="9"/>
      <color theme="1"/>
      <name val="Arial"/>
    </font>
    <font>
      <b/>
      <sz val="9"/>
      <color rgb="FF000000"/>
      <name val="Arial"/>
    </font>
    <font>
      <b/>
      <sz val="12"/>
      <color theme="1"/>
      <name val="Times New Roman"/>
      <family val="1"/>
    </font>
    <font>
      <sz val="12"/>
      <name val="Times New Roman"/>
      <family val="1"/>
    </font>
    <font>
      <sz val="12"/>
      <color theme="1"/>
      <name val="Times New Roman"/>
      <family val="1"/>
    </font>
  </fonts>
  <fills count="12">
    <fill>
      <patternFill patternType="none"/>
    </fill>
    <fill>
      <patternFill patternType="gray125"/>
    </fill>
    <fill>
      <patternFill patternType="solid">
        <fgColor theme="7"/>
        <bgColor theme="7"/>
      </patternFill>
    </fill>
    <fill>
      <patternFill patternType="solid">
        <fgColor rgb="FFD8D8D8"/>
        <bgColor rgb="FFD8D8D8"/>
      </patternFill>
    </fill>
    <fill>
      <patternFill patternType="solid">
        <fgColor theme="0"/>
        <bgColor theme="0"/>
      </patternFill>
    </fill>
    <fill>
      <patternFill patternType="solid">
        <fgColor theme="0"/>
        <bgColor indexed="64"/>
      </patternFill>
    </fill>
    <fill>
      <patternFill patternType="solid">
        <fgColor theme="0" tint="-0.14999847407452621"/>
        <bgColor rgb="FFFFC000"/>
      </patternFill>
    </fill>
    <fill>
      <patternFill patternType="solid">
        <fgColor theme="0" tint="-0.14999847407452621"/>
        <bgColor indexed="64"/>
      </patternFill>
    </fill>
    <fill>
      <patternFill patternType="solid">
        <fgColor theme="0" tint="-0.14999847407452621"/>
        <bgColor theme="7"/>
      </patternFill>
    </fill>
    <fill>
      <patternFill patternType="solid">
        <fgColor theme="0" tint="-0.14999847407452621"/>
        <bgColor rgb="FFFFFF00"/>
      </patternFill>
    </fill>
    <fill>
      <patternFill patternType="solid">
        <fgColor rgb="FFFFFF00"/>
        <bgColor indexed="64"/>
      </patternFill>
    </fill>
    <fill>
      <patternFill patternType="solid">
        <fgColor rgb="FFFFFF00"/>
        <bgColor theme="7"/>
      </patternFill>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80">
    <xf numFmtId="0" fontId="0" fillId="0" borderId="0" xfId="0"/>
    <xf numFmtId="0" fontId="2" fillId="0" borderId="4" xfId="0" applyFont="1" applyBorder="1"/>
    <xf numFmtId="164" fontId="2" fillId="0" borderId="4" xfId="0" applyNumberFormat="1" applyFont="1" applyBorder="1"/>
    <xf numFmtId="0" fontId="2" fillId="0" borderId="4" xfId="0" applyFont="1" applyBorder="1" applyAlignment="1">
      <alignment horizontal="center" wrapText="1"/>
    </xf>
    <xf numFmtId="10" fontId="2" fillId="0" borderId="4" xfId="0" applyNumberFormat="1" applyFont="1" applyBorder="1"/>
    <xf numFmtId="10" fontId="2" fillId="5" borderId="4" xfId="0" applyNumberFormat="1" applyFont="1" applyFill="1" applyBorder="1"/>
    <xf numFmtId="164" fontId="2" fillId="5" borderId="4" xfId="0" applyNumberFormat="1" applyFont="1" applyFill="1" applyBorder="1"/>
    <xf numFmtId="0" fontId="2" fillId="5" borderId="4" xfId="0" applyFont="1" applyFill="1" applyBorder="1"/>
    <xf numFmtId="0" fontId="0" fillId="5" borderId="0" xfId="0" applyFill="1"/>
    <xf numFmtId="0" fontId="2" fillId="5" borderId="4" xfId="0" applyFont="1" applyFill="1" applyBorder="1" applyAlignment="1">
      <alignment horizontal="center" wrapText="1"/>
    </xf>
    <xf numFmtId="9" fontId="2" fillId="0" borderId="4" xfId="0" applyNumberFormat="1" applyFont="1" applyBorder="1" applyAlignment="1">
      <alignment horizontal="center"/>
    </xf>
    <xf numFmtId="164" fontId="2" fillId="10" borderId="4" xfId="0" applyNumberFormat="1" applyFont="1" applyFill="1" applyBorder="1"/>
    <xf numFmtId="10" fontId="2" fillId="10" borderId="4" xfId="0" applyNumberFormat="1" applyFont="1" applyFill="1" applyBorder="1"/>
    <xf numFmtId="0" fontId="2" fillId="5" borderId="1" xfId="0" applyFont="1" applyFill="1" applyBorder="1"/>
    <xf numFmtId="0" fontId="1" fillId="5" borderId="2" xfId="0" applyFont="1" applyFill="1" applyBorder="1"/>
    <xf numFmtId="0" fontId="1" fillId="5" borderId="3" xfId="0" applyFont="1" applyFill="1" applyBorder="1"/>
    <xf numFmtId="0" fontId="2" fillId="5" borderId="5" xfId="0" applyFont="1" applyFill="1" applyBorder="1"/>
    <xf numFmtId="0" fontId="1" fillId="5" borderId="6" xfId="0" applyFont="1" applyFill="1" applyBorder="1"/>
    <xf numFmtId="0" fontId="1" fillId="5" borderId="7" xfId="0" applyFont="1" applyFill="1" applyBorder="1"/>
    <xf numFmtId="0" fontId="1" fillId="5" borderId="8" xfId="0" applyFont="1" applyFill="1" applyBorder="1"/>
    <xf numFmtId="0" fontId="0" fillId="5" borderId="0" xfId="0" applyFill="1"/>
    <xf numFmtId="0" fontId="1" fillId="5" borderId="9" xfId="0" applyFont="1" applyFill="1" applyBorder="1"/>
    <xf numFmtId="0" fontId="1" fillId="5" borderId="10" xfId="0" applyFont="1" applyFill="1" applyBorder="1"/>
    <xf numFmtId="0" fontId="1" fillId="5" borderId="11" xfId="0" applyFont="1" applyFill="1" applyBorder="1"/>
    <xf numFmtId="0" fontId="1" fillId="5" borderId="12" xfId="0" applyFont="1" applyFill="1" applyBorder="1"/>
    <xf numFmtId="0" fontId="2" fillId="0" borderId="1" xfId="0" applyFont="1" applyBorder="1"/>
    <xf numFmtId="0" fontId="1" fillId="0" borderId="2" xfId="0" applyFont="1" applyBorder="1"/>
    <xf numFmtId="0" fontId="1" fillId="0" borderId="3" xfId="0" applyFont="1" applyBorder="1"/>
    <xf numFmtId="0" fontId="4" fillId="2" borderId="1" xfId="0" applyFont="1" applyFill="1" applyBorder="1" applyAlignment="1">
      <alignment horizontal="center"/>
    </xf>
    <xf numFmtId="0" fontId="2" fillId="0" borderId="5" xfId="0" applyFont="1" applyBorder="1"/>
    <xf numFmtId="0" fontId="1" fillId="0" borderId="6" xfId="0" applyFont="1" applyBorder="1"/>
    <xf numFmtId="0" fontId="1" fillId="0" borderId="7" xfId="0" applyFont="1" applyBorder="1"/>
    <xf numFmtId="0" fontId="1" fillId="0" borderId="8" xfId="0" applyFont="1" applyBorder="1"/>
    <xf numFmtId="0" fontId="0" fillId="0" borderId="0" xfId="0"/>
    <xf numFmtId="0" fontId="1" fillId="0" borderId="9" xfId="0" applyFont="1" applyBorder="1"/>
    <xf numFmtId="0" fontId="1" fillId="0" borderId="10" xfId="0" applyFont="1" applyBorder="1"/>
    <xf numFmtId="0" fontId="1" fillId="0" borderId="11" xfId="0" applyFont="1" applyBorder="1"/>
    <xf numFmtId="0" fontId="1" fillId="0" borderId="12" xfId="0" applyFont="1" applyBorder="1"/>
    <xf numFmtId="0" fontId="5" fillId="2" borderId="1" xfId="0" applyFont="1" applyFill="1" applyBorder="1" applyAlignment="1">
      <alignment horizontal="center"/>
    </xf>
    <xf numFmtId="0" fontId="3" fillId="2" borderId="1" xfId="0" applyFont="1" applyFill="1" applyBorder="1" applyAlignment="1">
      <alignment horizontal="center"/>
    </xf>
    <xf numFmtId="0" fontId="10" fillId="8" borderId="1" xfId="0" applyFont="1" applyFill="1" applyBorder="1" applyAlignment="1">
      <alignment horizontal="center" vertical="center"/>
    </xf>
    <xf numFmtId="0" fontId="11" fillId="7" borderId="2" xfId="0" applyFont="1" applyFill="1" applyBorder="1" applyAlignment="1">
      <alignment vertical="center"/>
    </xf>
    <xf numFmtId="0" fontId="11" fillId="7" borderId="3" xfId="0" applyFont="1" applyFill="1" applyBorder="1" applyAlignment="1">
      <alignment vertical="center"/>
    </xf>
    <xf numFmtId="0" fontId="10" fillId="9" borderId="1" xfId="0" applyFont="1" applyFill="1" applyBorder="1" applyAlignment="1">
      <alignment horizontal="center" vertical="center"/>
    </xf>
    <xf numFmtId="0" fontId="11" fillId="7" borderId="2" xfId="0" applyFont="1" applyFill="1" applyBorder="1" applyAlignment="1">
      <alignment horizontal="center" vertical="center"/>
    </xf>
    <xf numFmtId="0" fontId="11" fillId="7" borderId="3" xfId="0" applyFont="1" applyFill="1" applyBorder="1" applyAlignment="1">
      <alignment horizontal="center" vertical="center"/>
    </xf>
    <xf numFmtId="0" fontId="10" fillId="3" borderId="4" xfId="0" applyFont="1" applyFill="1" applyBorder="1" applyAlignment="1">
      <alignment horizontal="center" vertical="center" wrapText="1"/>
    </xf>
    <xf numFmtId="0" fontId="12" fillId="0" borderId="4" xfId="0" applyFont="1" applyBorder="1" applyAlignment="1">
      <alignment horizontal="center"/>
    </xf>
    <xf numFmtId="0" fontId="12" fillId="0" borderId="4" xfId="0" applyFont="1" applyBorder="1"/>
    <xf numFmtId="164" fontId="12" fillId="0" borderId="4" xfId="0" applyNumberFormat="1" applyFont="1" applyBorder="1"/>
    <xf numFmtId="0" fontId="12" fillId="0" borderId="14" xfId="0" applyFont="1" applyBorder="1" applyAlignment="1">
      <alignment horizontal="center"/>
    </xf>
    <xf numFmtId="164" fontId="12" fillId="4" borderId="4" xfId="0" applyNumberFormat="1" applyFont="1" applyFill="1" applyBorder="1"/>
    <xf numFmtId="0" fontId="12" fillId="0" borderId="13" xfId="0" applyFont="1" applyBorder="1" applyAlignment="1">
      <alignment horizontal="center" vertical="center"/>
    </xf>
    <xf numFmtId="0" fontId="12" fillId="0" borderId="3" xfId="0" applyFont="1" applyBorder="1"/>
    <xf numFmtId="0" fontId="10" fillId="6" borderId="10" xfId="0" applyFont="1" applyFill="1" applyBorder="1"/>
    <xf numFmtId="0" fontId="11" fillId="7" borderId="2" xfId="0" applyFont="1" applyFill="1" applyBorder="1"/>
    <xf numFmtId="0" fontId="10" fillId="6" borderId="4" xfId="0" applyFont="1" applyFill="1" applyBorder="1" applyAlignment="1">
      <alignment horizontal="center"/>
    </xf>
    <xf numFmtId="164" fontId="10" fillId="6" borderId="4" xfId="0" applyNumberFormat="1" applyFont="1" applyFill="1" applyBorder="1"/>
    <xf numFmtId="0" fontId="12" fillId="0" borderId="1" xfId="0" applyFont="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14" fontId="12" fillId="10" borderId="13" xfId="0" applyNumberFormat="1" applyFont="1" applyFill="1" applyBorder="1" applyAlignment="1">
      <alignment horizontal="center" vertical="center"/>
    </xf>
    <xf numFmtId="0" fontId="10" fillId="9" borderId="10" xfId="0" applyFont="1" applyFill="1" applyBorder="1" applyAlignment="1">
      <alignment horizontal="center" vertical="center"/>
    </xf>
    <xf numFmtId="0" fontId="11" fillId="7" borderId="11" xfId="0" applyFont="1" applyFill="1" applyBorder="1" applyAlignment="1">
      <alignment horizontal="center" vertical="center"/>
    </xf>
    <xf numFmtId="0" fontId="11" fillId="7" borderId="12" xfId="0" applyFont="1" applyFill="1" applyBorder="1" applyAlignment="1">
      <alignment horizontal="center" vertical="center"/>
    </xf>
    <xf numFmtId="0" fontId="12" fillId="0" borderId="0" xfId="0" applyFont="1"/>
    <xf numFmtId="0" fontId="10" fillId="9" borderId="13" xfId="0" applyFont="1" applyFill="1" applyBorder="1" applyAlignment="1">
      <alignment horizontal="center" vertical="center"/>
    </xf>
    <xf numFmtId="0" fontId="11" fillId="7" borderId="13" xfId="0" applyFont="1" applyFill="1" applyBorder="1" applyAlignment="1">
      <alignment horizontal="center" vertical="center"/>
    </xf>
    <xf numFmtId="0" fontId="10" fillId="3" borderId="13" xfId="0" applyFont="1" applyFill="1" applyBorder="1" applyAlignment="1">
      <alignment horizontal="center" vertical="center" wrapText="1"/>
    </xf>
    <xf numFmtId="0" fontId="12" fillId="0" borderId="13" xfId="0" applyFont="1" applyBorder="1" applyAlignment="1">
      <alignment horizontal="center"/>
    </xf>
    <xf numFmtId="0" fontId="12" fillId="0" borderId="13" xfId="0" applyFont="1" applyBorder="1"/>
    <xf numFmtId="164" fontId="12" fillId="0" borderId="13" xfId="0" applyNumberFormat="1" applyFont="1" applyBorder="1"/>
    <xf numFmtId="164" fontId="12" fillId="4" borderId="13" xfId="0" applyNumberFormat="1" applyFont="1" applyFill="1" applyBorder="1"/>
    <xf numFmtId="0" fontId="10" fillId="6" borderId="13" xfId="0" applyFont="1" applyFill="1" applyBorder="1"/>
    <xf numFmtId="0" fontId="11" fillId="7" borderId="13" xfId="0" applyFont="1" applyFill="1" applyBorder="1"/>
    <xf numFmtId="0" fontId="10" fillId="6" borderId="13" xfId="0" applyFont="1" applyFill="1" applyBorder="1" applyAlignment="1">
      <alignment horizontal="center"/>
    </xf>
    <xf numFmtId="164" fontId="10" fillId="6" borderId="13" xfId="0" applyNumberFormat="1" applyFont="1" applyFill="1" applyBorder="1"/>
    <xf numFmtId="0" fontId="10" fillId="11" borderId="1" xfId="0" applyFont="1" applyFill="1" applyBorder="1" applyAlignment="1">
      <alignment horizontal="center" vertical="center"/>
    </xf>
    <xf numFmtId="0" fontId="10" fillId="11" borderId="2" xfId="0" applyFont="1" applyFill="1" applyBorder="1" applyAlignment="1">
      <alignment horizontal="center" vertical="center"/>
    </xf>
    <xf numFmtId="0" fontId="10" fillId="11"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6172200" cy="0"/>
    <xdr:pic>
      <xdr:nvPicPr>
        <xdr:cNvPr id="2" name="image2.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4</xdr:row>
      <xdr:rowOff>0</xdr:rowOff>
    </xdr:from>
    <xdr:ext cx="6172200" cy="0"/>
    <xdr:pic>
      <xdr:nvPicPr>
        <xdr:cNvPr id="3" name="image3.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15</xdr:row>
      <xdr:rowOff>0</xdr:rowOff>
    </xdr:from>
    <xdr:ext cx="6172200" cy="0"/>
    <xdr:pic>
      <xdr:nvPicPr>
        <xdr:cNvPr id="4" name="image1.png">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10</xdr:row>
      <xdr:rowOff>66675</xdr:rowOff>
    </xdr:from>
    <xdr:ext cx="5019675" cy="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97"/>
  <sheetViews>
    <sheetView tabSelected="1" topLeftCell="A4" workbookViewId="0">
      <selection activeCell="I5" sqref="I5"/>
    </sheetView>
  </sheetViews>
  <sheetFormatPr defaultColWidth="14.44140625" defaultRowHeight="15" customHeight="1"/>
  <cols>
    <col min="1" max="1" width="4" customWidth="1"/>
    <col min="2" max="2" width="37.77734375" bestFit="1" customWidth="1"/>
    <col min="3" max="3" width="6.5546875" bestFit="1" customWidth="1"/>
    <col min="4" max="4" width="8.77734375" bestFit="1" customWidth="1"/>
    <col min="5" max="5" width="10.6640625" customWidth="1"/>
    <col min="6" max="6" width="6.44140625" customWidth="1"/>
    <col min="7" max="7" width="14.77734375" bestFit="1" customWidth="1"/>
    <col min="8" max="8" width="15.88671875" bestFit="1" customWidth="1"/>
    <col min="9" max="9" width="20.21875" customWidth="1"/>
    <col min="10" max="26" width="9" customWidth="1"/>
  </cols>
  <sheetData>
    <row r="1" spans="1:9" ht="15.6">
      <c r="A1" s="40" t="s">
        <v>0</v>
      </c>
      <c r="B1" s="41"/>
      <c r="C1" s="41"/>
      <c r="D1" s="41"/>
      <c r="E1" s="41"/>
      <c r="F1" s="41"/>
      <c r="G1" s="41"/>
      <c r="H1" s="41"/>
      <c r="I1" s="42"/>
    </row>
    <row r="2" spans="1:9" ht="15.6">
      <c r="A2" s="77" t="s">
        <v>275</v>
      </c>
      <c r="B2" s="78"/>
      <c r="C2" s="78"/>
      <c r="D2" s="78"/>
      <c r="E2" s="78"/>
      <c r="F2" s="78"/>
      <c r="G2" s="78"/>
      <c r="H2" s="78"/>
      <c r="I2" s="79"/>
    </row>
    <row r="3" spans="1:9" ht="13.5" customHeight="1">
      <c r="A3" s="43" t="s">
        <v>1</v>
      </c>
      <c r="B3" s="44"/>
      <c r="C3" s="44"/>
      <c r="D3" s="44"/>
      <c r="E3" s="44"/>
      <c r="F3" s="44"/>
      <c r="G3" s="44"/>
      <c r="H3" s="44"/>
      <c r="I3" s="45"/>
    </row>
    <row r="4" spans="1:9" ht="62.4">
      <c r="A4" s="46" t="s">
        <v>2</v>
      </c>
      <c r="B4" s="46" t="s">
        <v>3</v>
      </c>
      <c r="C4" s="46"/>
      <c r="D4" s="46" t="s">
        <v>4</v>
      </c>
      <c r="E4" s="46" t="s">
        <v>5</v>
      </c>
      <c r="F4" s="46" t="s">
        <v>6</v>
      </c>
      <c r="G4" s="46" t="s">
        <v>7</v>
      </c>
      <c r="H4" s="46" t="s">
        <v>8</v>
      </c>
      <c r="I4" s="46" t="s">
        <v>274</v>
      </c>
    </row>
    <row r="5" spans="1:9" ht="15.6">
      <c r="A5" s="47">
        <v>8</v>
      </c>
      <c r="B5" s="48" t="s">
        <v>10</v>
      </c>
      <c r="C5" s="47">
        <v>10138</v>
      </c>
      <c r="D5" s="47" t="str">
        <f>'EDITOR DE TEXTO 44H'!I18</f>
        <v>7661-20</v>
      </c>
      <c r="E5" s="47" t="s">
        <v>11</v>
      </c>
      <c r="F5" s="47">
        <v>1</v>
      </c>
      <c r="G5" s="49">
        <f>'EDITOR DE TEXTO 44H'!I141</f>
        <v>6060.8633333333346</v>
      </c>
      <c r="H5" s="49">
        <f t="shared" ref="H5:H8" si="0">G5*12</f>
        <v>72730.360000000015</v>
      </c>
      <c r="I5" s="49">
        <f>G5*F5/30*283</f>
        <v>57174.144111111127</v>
      </c>
    </row>
    <row r="6" spans="1:9" ht="15.6">
      <c r="A6" s="47">
        <v>9</v>
      </c>
      <c r="B6" s="48" t="s">
        <v>12</v>
      </c>
      <c r="C6" s="47">
        <v>10138</v>
      </c>
      <c r="D6" s="47" t="str">
        <f>'EDITOR DE IMAGEM 44H'!I18</f>
        <v>7661-20</v>
      </c>
      <c r="E6" s="47" t="s">
        <v>11</v>
      </c>
      <c r="F6" s="47">
        <v>1</v>
      </c>
      <c r="G6" s="49">
        <f>'EDITOR DE IMAGEM 44H'!I141</f>
        <v>5000.8733333333339</v>
      </c>
      <c r="H6" s="49">
        <f t="shared" si="0"/>
        <v>60010.48000000001</v>
      </c>
      <c r="I6" s="49">
        <f t="shared" ref="I6:I9" si="1">G6*F6/30*283</f>
        <v>47174.905111111118</v>
      </c>
    </row>
    <row r="7" spans="1:9" ht="15.6">
      <c r="A7" s="47">
        <v>10</v>
      </c>
      <c r="B7" s="48" t="s">
        <v>13</v>
      </c>
      <c r="C7" s="47">
        <v>25631</v>
      </c>
      <c r="D7" s="47" t="str">
        <f>'OPER. DE SOM E IMAGEM 44H'!I18</f>
        <v>3731-05</v>
      </c>
      <c r="E7" s="47" t="s">
        <v>11</v>
      </c>
      <c r="F7" s="47">
        <v>1</v>
      </c>
      <c r="G7" s="49">
        <f>'OPER. DE SOM E IMAGEM 44H'!I141</f>
        <v>5117.3266666666668</v>
      </c>
      <c r="H7" s="49">
        <f t="shared" si="0"/>
        <v>61407.92</v>
      </c>
      <c r="I7" s="49">
        <f t="shared" si="1"/>
        <v>48273.448222222221</v>
      </c>
    </row>
    <row r="8" spans="1:9" ht="15.6">
      <c r="A8" s="50">
        <v>11</v>
      </c>
      <c r="B8" s="48" t="s">
        <v>14</v>
      </c>
      <c r="C8" s="47">
        <v>12904</v>
      </c>
      <c r="D8" s="47">
        <f>'OPER. GRÁFICO 44H'!I18</f>
        <v>7662</v>
      </c>
      <c r="E8" s="47" t="s">
        <v>11</v>
      </c>
      <c r="F8" s="47">
        <v>3</v>
      </c>
      <c r="G8" s="49">
        <f>'OPER. GRÁFICO 44H'!I141</f>
        <v>5099.4283333333324</v>
      </c>
      <c r="H8" s="51">
        <f t="shared" si="0"/>
        <v>61193.139999999985</v>
      </c>
      <c r="I8" s="49">
        <f t="shared" si="1"/>
        <v>144313.82183333329</v>
      </c>
    </row>
    <row r="9" spans="1:9" ht="15.6">
      <c r="A9" s="52">
        <v>12</v>
      </c>
      <c r="B9" s="53" t="s">
        <v>269</v>
      </c>
      <c r="C9" s="47">
        <v>15580</v>
      </c>
      <c r="D9" s="47" t="str">
        <f>'RADIALISTA 30H COM VALE'!I18</f>
        <v>2617-15</v>
      </c>
      <c r="E9" s="47" t="s">
        <v>11</v>
      </c>
      <c r="F9" s="47">
        <v>1</v>
      </c>
      <c r="G9" s="49">
        <f>'RADIALISTA 30H COM VALE'!I141</f>
        <v>4418.4233333333332</v>
      </c>
      <c r="H9" s="49">
        <f>G9*12</f>
        <v>53021.08</v>
      </c>
      <c r="I9" s="49">
        <f t="shared" si="1"/>
        <v>41680.460111111111</v>
      </c>
    </row>
    <row r="10" spans="1:9" ht="18" customHeight="1">
      <c r="A10" s="54" t="s">
        <v>16</v>
      </c>
      <c r="B10" s="55"/>
      <c r="C10" s="55"/>
      <c r="D10" s="55"/>
      <c r="E10" s="55"/>
      <c r="F10" s="56">
        <f>SUM(F5:F9)</f>
        <v>7</v>
      </c>
      <c r="G10" s="57">
        <f>SUM(G5:G9)</f>
        <v>25696.915000000001</v>
      </c>
      <c r="H10" s="57">
        <f>SUM(H5:H9)</f>
        <v>308362.98</v>
      </c>
      <c r="I10" s="57">
        <f>SUM(I5:I9)</f>
        <v>338616.77938888886</v>
      </c>
    </row>
    <row r="11" spans="1:9" ht="19.2" customHeight="1">
      <c r="A11" s="58"/>
      <c r="B11" s="59"/>
      <c r="C11" s="59"/>
      <c r="D11" s="59"/>
      <c r="E11" s="59"/>
      <c r="F11" s="59"/>
      <c r="G11" s="59"/>
      <c r="H11" s="59"/>
      <c r="I11" s="60"/>
    </row>
    <row r="12" spans="1:9" ht="15" customHeight="1">
      <c r="A12" s="61" t="s">
        <v>273</v>
      </c>
      <c r="B12" s="61"/>
      <c r="C12" s="61"/>
      <c r="D12" s="61"/>
      <c r="E12" s="61"/>
      <c r="F12" s="61"/>
      <c r="G12" s="61"/>
      <c r="H12" s="61"/>
      <c r="I12" s="61"/>
    </row>
    <row r="13" spans="1:9" ht="15" customHeight="1">
      <c r="A13" s="62" t="s">
        <v>1</v>
      </c>
      <c r="B13" s="63"/>
      <c r="C13" s="63"/>
      <c r="D13" s="63"/>
      <c r="E13" s="63"/>
      <c r="F13" s="63"/>
      <c r="G13" s="63"/>
      <c r="H13" s="63"/>
      <c r="I13" s="64"/>
    </row>
    <row r="14" spans="1:9" ht="62.4">
      <c r="A14" s="46" t="s">
        <v>2</v>
      </c>
      <c r="B14" s="46" t="s">
        <v>3</v>
      </c>
      <c r="C14" s="46"/>
      <c r="D14" s="46" t="s">
        <v>4</v>
      </c>
      <c r="E14" s="46" t="s">
        <v>5</v>
      </c>
      <c r="F14" s="46" t="s">
        <v>6</v>
      </c>
      <c r="G14" s="46" t="s">
        <v>7</v>
      </c>
      <c r="H14" s="46" t="s">
        <v>8</v>
      </c>
      <c r="I14" s="46" t="s">
        <v>274</v>
      </c>
    </row>
    <row r="15" spans="1:9" ht="15" customHeight="1">
      <c r="A15" s="47">
        <v>8</v>
      </c>
      <c r="B15" s="48" t="s">
        <v>10</v>
      </c>
      <c r="C15" s="47">
        <v>10138</v>
      </c>
      <c r="D15" s="47">
        <f>'EDITOR DE TEXTO 44H'!I31</f>
        <v>2755.11</v>
      </c>
      <c r="E15" s="47" t="s">
        <v>11</v>
      </c>
      <c r="F15" s="47">
        <v>1</v>
      </c>
      <c r="G15" s="49">
        <v>6060.8633333333346</v>
      </c>
      <c r="H15" s="49">
        <f t="shared" ref="H15:H18" si="2">G15*12</f>
        <v>72730.360000000015</v>
      </c>
      <c r="I15" s="49">
        <f>G15*F15/30*77</f>
        <v>15556.215888888893</v>
      </c>
    </row>
    <row r="16" spans="1:9" ht="15" customHeight="1">
      <c r="A16" s="47">
        <v>9</v>
      </c>
      <c r="B16" s="48" t="s">
        <v>12</v>
      </c>
      <c r="C16" s="47">
        <v>10138</v>
      </c>
      <c r="D16" s="47">
        <f>'EDITOR DE IMAGEM 44H'!I31</f>
        <v>2188.8200000000002</v>
      </c>
      <c r="E16" s="47" t="s">
        <v>11</v>
      </c>
      <c r="F16" s="47">
        <v>1</v>
      </c>
      <c r="G16" s="49">
        <v>5000.8733333333339</v>
      </c>
      <c r="H16" s="49">
        <f t="shared" si="2"/>
        <v>60010.48000000001</v>
      </c>
      <c r="I16" s="49">
        <f t="shared" ref="I16:I19" si="3">G16*F16/30*77</f>
        <v>12835.57488888889</v>
      </c>
    </row>
    <row r="17" spans="1:9" ht="15" customHeight="1">
      <c r="A17" s="47">
        <v>10</v>
      </c>
      <c r="B17" s="48" t="s">
        <v>13</v>
      </c>
      <c r="C17" s="47">
        <v>25631</v>
      </c>
      <c r="D17" s="47">
        <f>'OPER. DE SOM E IMAGEM 44H'!I31</f>
        <v>2251.02</v>
      </c>
      <c r="E17" s="47" t="s">
        <v>11</v>
      </c>
      <c r="F17" s="47">
        <v>1</v>
      </c>
      <c r="G17" s="49">
        <v>5117.3266666666668</v>
      </c>
      <c r="H17" s="49">
        <f t="shared" si="2"/>
        <v>61407.92</v>
      </c>
      <c r="I17" s="49">
        <f t="shared" si="3"/>
        <v>13134.471777777779</v>
      </c>
    </row>
    <row r="18" spans="1:9" ht="15.75" customHeight="1">
      <c r="A18" s="50">
        <v>11</v>
      </c>
      <c r="B18" s="48" t="s">
        <v>14</v>
      </c>
      <c r="C18" s="47">
        <v>12904</v>
      </c>
      <c r="D18" s="47">
        <f>'OPER. GRÁFICO 44H'!I31</f>
        <v>2205.54</v>
      </c>
      <c r="E18" s="47" t="s">
        <v>11</v>
      </c>
      <c r="F18" s="47">
        <v>4</v>
      </c>
      <c r="G18" s="49">
        <v>5099.4283333333324</v>
      </c>
      <c r="H18" s="51">
        <f t="shared" si="2"/>
        <v>61193.139999999985</v>
      </c>
      <c r="I18" s="49">
        <f t="shared" si="3"/>
        <v>52354.130888888882</v>
      </c>
    </row>
    <row r="19" spans="1:9" ht="15.75" customHeight="1">
      <c r="A19" s="52">
        <v>12</v>
      </c>
      <c r="B19" s="53" t="s">
        <v>269</v>
      </c>
      <c r="C19" s="47">
        <v>15580</v>
      </c>
      <c r="D19" s="47">
        <f>'RADIALISTA 30H COM VALE'!I31</f>
        <v>1878.48</v>
      </c>
      <c r="E19" s="47" t="s">
        <v>11</v>
      </c>
      <c r="F19" s="47">
        <v>1</v>
      </c>
      <c r="G19" s="49">
        <v>4418.4233333333332</v>
      </c>
      <c r="H19" s="49">
        <f>G19*12</f>
        <v>53021.08</v>
      </c>
      <c r="I19" s="49">
        <f t="shared" si="3"/>
        <v>11340.61988888889</v>
      </c>
    </row>
    <row r="20" spans="1:9" ht="15.75" customHeight="1">
      <c r="A20" s="54" t="s">
        <v>16</v>
      </c>
      <c r="B20" s="55"/>
      <c r="C20" s="55"/>
      <c r="D20" s="55"/>
      <c r="E20" s="55"/>
      <c r="F20" s="56">
        <f>SUM(F15:F19)</f>
        <v>8</v>
      </c>
      <c r="G20" s="57">
        <f>SUM(G15:G19)</f>
        <v>25696.915000000001</v>
      </c>
      <c r="H20" s="57">
        <f>SUM(H15:H19)</f>
        <v>308362.98</v>
      </c>
      <c r="I20" s="57">
        <f>SUM(I15:I19)</f>
        <v>105221.01333333334</v>
      </c>
    </row>
    <row r="21" spans="1:9" ht="15.75" customHeight="1">
      <c r="A21" s="65"/>
      <c r="B21" s="65"/>
      <c r="C21" s="65"/>
      <c r="D21" s="65"/>
      <c r="E21" s="65"/>
      <c r="F21" s="65"/>
      <c r="G21" s="65"/>
      <c r="H21" s="65"/>
      <c r="I21" s="65"/>
    </row>
    <row r="22" spans="1:9" ht="15.75" customHeight="1">
      <c r="A22" s="66" t="s">
        <v>1</v>
      </c>
      <c r="B22" s="67"/>
      <c r="C22" s="67"/>
      <c r="D22" s="67"/>
      <c r="E22" s="67"/>
      <c r="F22" s="67"/>
      <c r="G22" s="67"/>
      <c r="H22" s="67"/>
      <c r="I22" s="67"/>
    </row>
    <row r="23" spans="1:9" ht="62.4">
      <c r="A23" s="68" t="s">
        <v>2</v>
      </c>
      <c r="B23" s="68" t="s">
        <v>3</v>
      </c>
      <c r="C23" s="68"/>
      <c r="D23" s="68" t="s">
        <v>4</v>
      </c>
      <c r="E23" s="68" t="s">
        <v>5</v>
      </c>
      <c r="F23" s="68" t="s">
        <v>6</v>
      </c>
      <c r="G23" s="68" t="s">
        <v>7</v>
      </c>
      <c r="H23" s="68" t="s">
        <v>8</v>
      </c>
      <c r="I23" s="68" t="s">
        <v>9</v>
      </c>
    </row>
    <row r="24" spans="1:9" ht="15.75" customHeight="1">
      <c r="A24" s="69">
        <v>8</v>
      </c>
      <c r="B24" s="70" t="s">
        <v>10</v>
      </c>
      <c r="C24" s="69">
        <v>10138</v>
      </c>
      <c r="D24" s="69">
        <f>'EDITOR DE TEXTO 44H'!I40</f>
        <v>3317.98</v>
      </c>
      <c r="E24" s="69" t="s">
        <v>11</v>
      </c>
      <c r="F24" s="69">
        <v>1</v>
      </c>
      <c r="G24" s="71">
        <v>6060.8633333333346</v>
      </c>
      <c r="H24" s="71">
        <f t="shared" ref="H24:H27" si="4">G24*12</f>
        <v>72730.360000000015</v>
      </c>
      <c r="I24" s="71">
        <f t="shared" ref="I24:I28" si="5">F24*H24</f>
        <v>72730.360000000015</v>
      </c>
    </row>
    <row r="25" spans="1:9" ht="15.75" customHeight="1">
      <c r="A25" s="69">
        <v>9</v>
      </c>
      <c r="B25" s="70" t="s">
        <v>12</v>
      </c>
      <c r="C25" s="69">
        <v>10138</v>
      </c>
      <c r="D25" s="69">
        <f>'EDITOR DE IMAGEM 44H'!I40</f>
        <v>2636</v>
      </c>
      <c r="E25" s="69" t="s">
        <v>11</v>
      </c>
      <c r="F25" s="69">
        <v>1</v>
      </c>
      <c r="G25" s="71">
        <v>5000.8733333333339</v>
      </c>
      <c r="H25" s="71">
        <f t="shared" si="4"/>
        <v>60010.48000000001</v>
      </c>
      <c r="I25" s="71">
        <f t="shared" si="5"/>
        <v>60010.48000000001</v>
      </c>
    </row>
    <row r="26" spans="1:9" ht="15.75" customHeight="1">
      <c r="A26" s="69">
        <v>10</v>
      </c>
      <c r="B26" s="70" t="s">
        <v>13</v>
      </c>
      <c r="C26" s="69">
        <v>25631</v>
      </c>
      <c r="D26" s="69">
        <f>'OPER. DE SOM E IMAGEM 44H'!I40</f>
        <v>2710.9</v>
      </c>
      <c r="E26" s="69" t="s">
        <v>11</v>
      </c>
      <c r="F26" s="69">
        <v>1</v>
      </c>
      <c r="G26" s="71">
        <v>5117.3266666666668</v>
      </c>
      <c r="H26" s="71">
        <f t="shared" si="4"/>
        <v>61407.92</v>
      </c>
      <c r="I26" s="71">
        <f t="shared" si="5"/>
        <v>61407.92</v>
      </c>
    </row>
    <row r="27" spans="1:9" ht="15.75" customHeight="1">
      <c r="A27" s="69">
        <v>11</v>
      </c>
      <c r="B27" s="70" t="s">
        <v>14</v>
      </c>
      <c r="C27" s="69">
        <v>12904</v>
      </c>
      <c r="D27" s="69">
        <f>'OPER. GRÁFICO 44H'!I40</f>
        <v>2656.13</v>
      </c>
      <c r="E27" s="69" t="s">
        <v>11</v>
      </c>
      <c r="F27" s="69">
        <v>4</v>
      </c>
      <c r="G27" s="71">
        <v>5099.4283333333324</v>
      </c>
      <c r="H27" s="72">
        <f t="shared" si="4"/>
        <v>61193.139999999985</v>
      </c>
      <c r="I27" s="71">
        <f t="shared" si="5"/>
        <v>244772.55999999994</v>
      </c>
    </row>
    <row r="28" spans="1:9" ht="15.75" customHeight="1">
      <c r="A28" s="52">
        <v>12</v>
      </c>
      <c r="B28" s="70" t="s">
        <v>269</v>
      </c>
      <c r="C28" s="69">
        <v>15580</v>
      </c>
      <c r="D28" s="69">
        <f>'RADIALISTA 30H COM VALE'!I40</f>
        <v>2262.2600000000002</v>
      </c>
      <c r="E28" s="69" t="s">
        <v>11</v>
      </c>
      <c r="F28" s="69">
        <v>1</v>
      </c>
      <c r="G28" s="71">
        <v>4418.4233333333332</v>
      </c>
      <c r="H28" s="71">
        <f>G28*12</f>
        <v>53021.08</v>
      </c>
      <c r="I28" s="71">
        <f t="shared" si="5"/>
        <v>53021.08</v>
      </c>
    </row>
    <row r="29" spans="1:9" ht="15.75" customHeight="1">
      <c r="A29" s="73" t="s">
        <v>16</v>
      </c>
      <c r="B29" s="74"/>
      <c r="C29" s="74"/>
      <c r="D29" s="74"/>
      <c r="E29" s="74"/>
      <c r="F29" s="75">
        <f>SUM(F24:F28)</f>
        <v>8</v>
      </c>
      <c r="G29" s="76">
        <f>SUM(G24:G28)</f>
        <v>25696.915000000001</v>
      </c>
      <c r="H29" s="76">
        <f>SUM(H24:H28)</f>
        <v>308362.98</v>
      </c>
      <c r="I29" s="76">
        <f>SUM(I24:I28)</f>
        <v>491942.39999999997</v>
      </c>
    </row>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10">
    <mergeCell ref="A12:I12"/>
    <mergeCell ref="A22:I22"/>
    <mergeCell ref="A29:E29"/>
    <mergeCell ref="A13:I13"/>
    <mergeCell ref="A20:E20"/>
    <mergeCell ref="A1:I1"/>
    <mergeCell ref="A3:I3"/>
    <mergeCell ref="A10:E10"/>
    <mergeCell ref="A2:I2"/>
    <mergeCell ref="A11:I11"/>
  </mergeCells>
  <pageMargins left="0.23611111111111099" right="0.23611111111111099" top="1.0506944444444399" bottom="1.0506944444444399" header="0" footer="0"/>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000"/>
  <sheetViews>
    <sheetView workbookViewId="0">
      <selection activeCell="I55" sqref="I55"/>
    </sheetView>
  </sheetViews>
  <sheetFormatPr defaultColWidth="14.44140625" defaultRowHeight="15" customHeight="1"/>
  <cols>
    <col min="1" max="1" width="7.109375" customWidth="1"/>
    <col min="2" max="2" width="29.109375" customWidth="1"/>
    <col min="3" max="3" width="10.5546875" customWidth="1"/>
    <col min="4" max="4" width="8.44140625" customWidth="1"/>
    <col min="5" max="5" width="12.88671875" customWidth="1"/>
    <col min="6" max="6" width="16.5546875" customWidth="1"/>
    <col min="7" max="7" width="13.88671875" customWidth="1"/>
    <col min="8" max="8" width="14" customWidth="1"/>
    <col min="9" max="9" width="14.6640625" customWidth="1"/>
    <col min="10" max="26" width="9.109375" customWidth="1"/>
  </cols>
  <sheetData>
    <row r="1" spans="1:9" ht="14.4">
      <c r="A1" s="25" t="s">
        <v>259</v>
      </c>
      <c r="B1" s="26"/>
      <c r="C1" s="26"/>
      <c r="D1" s="26"/>
      <c r="E1" s="26"/>
      <c r="F1" s="26"/>
      <c r="G1" s="26"/>
      <c r="H1" s="26"/>
      <c r="I1" s="27"/>
    </row>
    <row r="2" spans="1:9" ht="14.4">
      <c r="A2" s="25" t="s">
        <v>260</v>
      </c>
      <c r="B2" s="26"/>
      <c r="C2" s="26"/>
      <c r="D2" s="26"/>
      <c r="E2" s="26"/>
      <c r="F2" s="26"/>
      <c r="G2" s="26"/>
      <c r="H2" s="26"/>
      <c r="I2" s="27"/>
    </row>
    <row r="3" spans="1:9" ht="14.4">
      <c r="A3" s="1"/>
      <c r="B3" s="1"/>
      <c r="C3" s="1"/>
      <c r="D3" s="1"/>
      <c r="E3" s="1"/>
      <c r="F3" s="1"/>
      <c r="G3" s="1"/>
      <c r="H3" s="1"/>
      <c r="I3" s="1"/>
    </row>
    <row r="4" spans="1:9" ht="14.4">
      <c r="A4" s="25" t="s">
        <v>220</v>
      </c>
      <c r="B4" s="26"/>
      <c r="C4" s="26"/>
      <c r="D4" s="26"/>
      <c r="E4" s="26"/>
      <c r="F4" s="26"/>
      <c r="G4" s="26"/>
      <c r="H4" s="26"/>
      <c r="I4" s="27"/>
    </row>
    <row r="5" spans="1:9" ht="43.2">
      <c r="A5" s="1" t="s">
        <v>2</v>
      </c>
      <c r="B5" s="1" t="s">
        <v>261</v>
      </c>
      <c r="C5" s="1" t="s">
        <v>197</v>
      </c>
      <c r="D5" s="1" t="s">
        <v>196</v>
      </c>
      <c r="E5" s="3" t="s">
        <v>198</v>
      </c>
      <c r="F5" s="3" t="s">
        <v>262</v>
      </c>
      <c r="G5" s="3" t="s">
        <v>263</v>
      </c>
      <c r="H5" s="3" t="s">
        <v>264</v>
      </c>
      <c r="I5" s="3" t="s">
        <v>265</v>
      </c>
    </row>
    <row r="6" spans="1:9" ht="19.5" customHeight="1">
      <c r="A6" s="1">
        <v>1</v>
      </c>
      <c r="B6" s="3" t="s">
        <v>266</v>
      </c>
      <c r="C6" s="1" t="s">
        <v>197</v>
      </c>
      <c r="D6" s="1">
        <v>3</v>
      </c>
      <c r="E6" s="2">
        <v>1356</v>
      </c>
      <c r="F6" s="2">
        <f>D6*E6</f>
        <v>4068</v>
      </c>
      <c r="G6" s="2">
        <v>60</v>
      </c>
      <c r="H6" s="2">
        <f>ROUND(F6*0.8,2)</f>
        <v>3254.4</v>
      </c>
      <c r="I6" s="2">
        <f>ROUND(H6/G6,2)</f>
        <v>54.24</v>
      </c>
    </row>
    <row r="7" spans="1:9" ht="14.4">
      <c r="A7" s="25" t="s">
        <v>67</v>
      </c>
      <c r="B7" s="26"/>
      <c r="C7" s="26"/>
      <c r="D7" s="26"/>
      <c r="E7" s="27"/>
      <c r="F7" s="2">
        <f>SUM(F6)</f>
        <v>4068</v>
      </c>
      <c r="G7" s="1"/>
      <c r="H7" s="1"/>
      <c r="I7" s="2">
        <f>SUM(I6)</f>
        <v>54.24</v>
      </c>
    </row>
    <row r="8" spans="1:9" ht="14.4">
      <c r="A8" s="25" t="s">
        <v>267</v>
      </c>
      <c r="B8" s="26"/>
      <c r="C8" s="26"/>
      <c r="D8" s="26"/>
      <c r="E8" s="26"/>
      <c r="F8" s="26"/>
      <c r="G8" s="26"/>
      <c r="H8" s="27"/>
      <c r="I8" s="2">
        <v>204</v>
      </c>
    </row>
    <row r="9" spans="1:9" ht="14.4">
      <c r="A9" s="25" t="s">
        <v>268</v>
      </c>
      <c r="B9" s="26"/>
      <c r="C9" s="26"/>
      <c r="D9" s="26"/>
      <c r="E9" s="26"/>
      <c r="F9" s="26"/>
      <c r="G9" s="26"/>
      <c r="H9" s="27"/>
      <c r="I9" s="2">
        <f>ROUND(I7/I8,2)</f>
        <v>0.27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9:H9"/>
    <mergeCell ref="A1:I1"/>
    <mergeCell ref="A2:I2"/>
    <mergeCell ref="A4:I4"/>
    <mergeCell ref="A7:E7"/>
    <mergeCell ref="A8:H8"/>
  </mergeCells>
  <pageMargins left="0.74803149606299213" right="0.74803149606299213" top="0.98425196850393704" bottom="0.98425196850393704" header="0" footer="0"/>
  <pageSetup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00"/>
  <sheetViews>
    <sheetView topLeftCell="A34" zoomScale="86" zoomScaleNormal="86" workbookViewId="0">
      <selection activeCell="H44" sqref="H44"/>
    </sheetView>
  </sheetViews>
  <sheetFormatPr defaultColWidth="14.44140625" defaultRowHeight="15" customHeight="1"/>
  <cols>
    <col min="1" max="1" width="7.44140625" customWidth="1"/>
    <col min="2" max="2" width="12.44140625" customWidth="1"/>
    <col min="3" max="3" width="15" customWidth="1"/>
    <col min="4" max="4" width="15.33203125" customWidth="1"/>
    <col min="5" max="5" width="13.44140625" customWidth="1"/>
    <col min="6" max="6" width="13.5546875" customWidth="1"/>
    <col min="7" max="7" width="11.88671875" customWidth="1"/>
    <col min="8" max="8" width="12.88671875" customWidth="1"/>
    <col min="9" max="9" width="33.6640625" customWidth="1"/>
    <col min="10" max="26" width="9" customWidth="1"/>
  </cols>
  <sheetData>
    <row r="1" spans="1:10" ht="18" customHeight="1">
      <c r="A1" s="28" t="s">
        <v>17</v>
      </c>
      <c r="B1" s="26"/>
      <c r="C1" s="26"/>
      <c r="D1" s="26"/>
      <c r="E1" s="26"/>
      <c r="F1" s="26"/>
      <c r="G1" s="26"/>
      <c r="H1" s="26"/>
      <c r="I1" s="27"/>
    </row>
    <row r="2" spans="1:10" ht="14.4">
      <c r="A2" s="1"/>
      <c r="B2" s="1"/>
      <c r="C2" s="1"/>
      <c r="D2" s="1"/>
      <c r="E2" s="1"/>
      <c r="F2" s="1"/>
      <c r="G2" s="1"/>
      <c r="H2" s="1"/>
      <c r="I2" s="1"/>
    </row>
    <row r="3" spans="1:10" ht="14.4">
      <c r="A3" s="25" t="s">
        <v>18</v>
      </c>
      <c r="B3" s="26"/>
      <c r="C3" s="26"/>
      <c r="D3" s="26"/>
      <c r="E3" s="26"/>
      <c r="F3" s="26"/>
      <c r="G3" s="26"/>
      <c r="H3" s="26"/>
      <c r="I3" s="27"/>
    </row>
    <row r="4" spans="1:10" ht="14.4">
      <c r="A4" s="25"/>
      <c r="B4" s="26"/>
      <c r="C4" s="26"/>
      <c r="D4" s="26"/>
      <c r="E4" s="26"/>
      <c r="F4" s="26"/>
      <c r="G4" s="26"/>
      <c r="H4" s="26"/>
      <c r="I4" s="27"/>
    </row>
    <row r="5" spans="1:10" ht="14.4">
      <c r="A5" s="25" t="s">
        <v>19</v>
      </c>
      <c r="B5" s="26"/>
      <c r="C5" s="26"/>
      <c r="D5" s="26"/>
      <c r="E5" s="26"/>
      <c r="F5" s="26"/>
      <c r="G5" s="27"/>
      <c r="H5" s="25" t="s">
        <v>20</v>
      </c>
      <c r="I5" s="27"/>
    </row>
    <row r="6" spans="1:10" ht="14.4">
      <c r="A6" s="25"/>
      <c r="B6" s="26"/>
      <c r="C6" s="26"/>
      <c r="D6" s="26"/>
      <c r="E6" s="26"/>
      <c r="F6" s="26"/>
      <c r="G6" s="26"/>
      <c r="H6" s="26"/>
      <c r="I6" s="27"/>
    </row>
    <row r="7" spans="1:10" ht="14.4">
      <c r="A7" s="13" t="s">
        <v>21</v>
      </c>
      <c r="B7" s="14"/>
      <c r="C7" s="14"/>
      <c r="D7" s="14"/>
      <c r="E7" s="14"/>
      <c r="F7" s="14"/>
      <c r="G7" s="14"/>
      <c r="H7" s="14"/>
      <c r="I7" s="15"/>
      <c r="J7" s="8"/>
    </row>
    <row r="8" spans="1:10" ht="14.4">
      <c r="A8" s="7" t="s">
        <v>22</v>
      </c>
      <c r="B8" s="13" t="s">
        <v>23</v>
      </c>
      <c r="C8" s="14"/>
      <c r="D8" s="14"/>
      <c r="E8" s="14"/>
      <c r="F8" s="14"/>
      <c r="G8" s="14"/>
      <c r="H8" s="15"/>
      <c r="I8" s="7"/>
      <c r="J8" s="8"/>
    </row>
    <row r="9" spans="1:10" ht="14.4">
      <c r="A9" s="7" t="s">
        <v>24</v>
      </c>
      <c r="B9" s="13" t="s">
        <v>25</v>
      </c>
      <c r="C9" s="14"/>
      <c r="D9" s="14"/>
      <c r="E9" s="14"/>
      <c r="F9" s="14"/>
      <c r="G9" s="14"/>
      <c r="H9" s="15"/>
      <c r="I9" s="7" t="s">
        <v>26</v>
      </c>
      <c r="J9" s="8"/>
    </row>
    <row r="10" spans="1:10" ht="28.8">
      <c r="A10" s="7" t="s">
        <v>27</v>
      </c>
      <c r="B10" s="13" t="s">
        <v>28</v>
      </c>
      <c r="C10" s="14"/>
      <c r="D10" s="14"/>
      <c r="E10" s="14"/>
      <c r="F10" s="14"/>
      <c r="G10" s="14"/>
      <c r="H10" s="15"/>
      <c r="I10" s="9" t="s">
        <v>270</v>
      </c>
      <c r="J10" s="8"/>
    </row>
    <row r="11" spans="1:10" ht="14.4">
      <c r="A11" s="7" t="s">
        <v>29</v>
      </c>
      <c r="B11" s="13" t="s">
        <v>30</v>
      </c>
      <c r="C11" s="14"/>
      <c r="D11" s="14"/>
      <c r="E11" s="14"/>
      <c r="F11" s="14"/>
      <c r="G11" s="14"/>
      <c r="H11" s="15"/>
      <c r="I11" s="7">
        <v>12</v>
      </c>
      <c r="J11" s="8"/>
    </row>
    <row r="12" spans="1:10" ht="14.4">
      <c r="A12" s="13"/>
      <c r="B12" s="14"/>
      <c r="C12" s="14"/>
      <c r="D12" s="14"/>
      <c r="E12" s="14"/>
      <c r="F12" s="14"/>
      <c r="G12" s="14"/>
      <c r="H12" s="14"/>
      <c r="I12" s="15"/>
      <c r="J12" s="8"/>
    </row>
    <row r="13" spans="1:10" ht="14.4">
      <c r="A13" s="13" t="s">
        <v>31</v>
      </c>
      <c r="B13" s="14"/>
      <c r="C13" s="14"/>
      <c r="D13" s="14"/>
      <c r="E13" s="14"/>
      <c r="F13" s="14"/>
      <c r="G13" s="14"/>
      <c r="H13" s="14"/>
      <c r="I13" s="15"/>
      <c r="J13" s="8"/>
    </row>
    <row r="14" spans="1:10" ht="12.75" customHeight="1">
      <c r="A14" s="13" t="s">
        <v>32</v>
      </c>
      <c r="B14" s="15"/>
      <c r="C14" s="13" t="s">
        <v>33</v>
      </c>
      <c r="D14" s="15"/>
      <c r="E14" s="13" t="s">
        <v>34</v>
      </c>
      <c r="F14" s="14"/>
      <c r="G14" s="14"/>
      <c r="H14" s="14"/>
      <c r="I14" s="15"/>
      <c r="J14" s="8"/>
    </row>
    <row r="15" spans="1:10" ht="24.75" customHeight="1">
      <c r="A15" s="13" t="s">
        <v>35</v>
      </c>
      <c r="B15" s="15"/>
      <c r="C15" s="13" t="s">
        <v>36</v>
      </c>
      <c r="D15" s="15"/>
      <c r="E15" s="13">
        <v>1</v>
      </c>
      <c r="F15" s="14"/>
      <c r="G15" s="14"/>
      <c r="H15" s="14"/>
      <c r="I15" s="15"/>
      <c r="J15" s="8"/>
    </row>
    <row r="16" spans="1:10" ht="14.4">
      <c r="A16" s="13" t="s">
        <v>37</v>
      </c>
      <c r="B16" s="14"/>
      <c r="C16" s="14"/>
      <c r="D16" s="14"/>
      <c r="E16" s="14"/>
      <c r="F16" s="14"/>
      <c r="G16" s="14"/>
      <c r="H16" s="14"/>
      <c r="I16" s="15"/>
      <c r="J16" s="8"/>
    </row>
    <row r="17" spans="1:10" ht="14.4">
      <c r="A17" s="7">
        <v>1</v>
      </c>
      <c r="B17" s="13" t="s">
        <v>38</v>
      </c>
      <c r="C17" s="14"/>
      <c r="D17" s="14"/>
      <c r="E17" s="14"/>
      <c r="F17" s="14"/>
      <c r="G17" s="14"/>
      <c r="H17" s="15"/>
      <c r="I17" s="7" t="s">
        <v>39</v>
      </c>
      <c r="J17" s="8"/>
    </row>
    <row r="18" spans="1:10" ht="14.4">
      <c r="A18" s="7">
        <v>2</v>
      </c>
      <c r="B18" s="13" t="s">
        <v>40</v>
      </c>
      <c r="C18" s="14"/>
      <c r="D18" s="14"/>
      <c r="E18" s="14"/>
      <c r="F18" s="14"/>
      <c r="G18" s="14"/>
      <c r="H18" s="15"/>
      <c r="I18" s="7" t="s">
        <v>41</v>
      </c>
      <c r="J18" s="8"/>
    </row>
    <row r="19" spans="1:10" ht="14.4">
      <c r="A19" s="7">
        <v>3</v>
      </c>
      <c r="B19" s="13" t="s">
        <v>42</v>
      </c>
      <c r="C19" s="14"/>
      <c r="D19" s="14"/>
      <c r="E19" s="14"/>
      <c r="F19" s="14"/>
      <c r="G19" s="14"/>
      <c r="H19" s="15"/>
      <c r="I19" s="6">
        <v>2755.11</v>
      </c>
      <c r="J19" s="8"/>
    </row>
    <row r="20" spans="1:10" ht="14.4">
      <c r="A20" s="7">
        <v>4</v>
      </c>
      <c r="B20" s="13" t="s">
        <v>43</v>
      </c>
      <c r="C20" s="14"/>
      <c r="D20" s="14"/>
      <c r="E20" s="14"/>
      <c r="F20" s="14"/>
      <c r="G20" s="14"/>
      <c r="H20" s="15"/>
      <c r="I20" s="9"/>
      <c r="J20" s="8"/>
    </row>
    <row r="21" spans="1:10" ht="15.75" customHeight="1">
      <c r="A21" s="7">
        <v>5</v>
      </c>
      <c r="B21" s="13" t="s">
        <v>45</v>
      </c>
      <c r="C21" s="14"/>
      <c r="D21" s="14"/>
      <c r="E21" s="14"/>
      <c r="F21" s="14"/>
      <c r="G21" s="14"/>
      <c r="H21" s="15"/>
      <c r="I21" s="7" t="s">
        <v>271</v>
      </c>
      <c r="J21" s="8"/>
    </row>
    <row r="22" spans="1:10" ht="15.75" customHeight="1">
      <c r="A22" s="13"/>
      <c r="B22" s="14"/>
      <c r="C22" s="14"/>
      <c r="D22" s="14"/>
      <c r="E22" s="14"/>
      <c r="F22" s="14"/>
      <c r="G22" s="14"/>
      <c r="H22" s="14"/>
      <c r="I22" s="15"/>
      <c r="J22" s="8"/>
    </row>
    <row r="23" spans="1:10" ht="15.75" customHeight="1">
      <c r="A23" s="13" t="s">
        <v>46</v>
      </c>
      <c r="B23" s="14"/>
      <c r="C23" s="14"/>
      <c r="D23" s="14"/>
      <c r="E23" s="14"/>
      <c r="F23" s="14"/>
      <c r="G23" s="14"/>
      <c r="H23" s="14"/>
      <c r="I23" s="15"/>
      <c r="J23" s="8"/>
    </row>
    <row r="24" spans="1:10" ht="15.75" customHeight="1">
      <c r="A24" s="7">
        <v>1</v>
      </c>
      <c r="B24" s="13" t="s">
        <v>47</v>
      </c>
      <c r="C24" s="14"/>
      <c r="D24" s="14"/>
      <c r="E24" s="14"/>
      <c r="F24" s="14"/>
      <c r="G24" s="15"/>
      <c r="H24" s="7" t="s">
        <v>48</v>
      </c>
      <c r="I24" s="7" t="s">
        <v>49</v>
      </c>
      <c r="J24" s="8"/>
    </row>
    <row r="25" spans="1:10" ht="15.75" customHeight="1">
      <c r="A25" s="7" t="s">
        <v>22</v>
      </c>
      <c r="B25" s="13" t="s">
        <v>50</v>
      </c>
      <c r="C25" s="14"/>
      <c r="D25" s="14"/>
      <c r="E25" s="14"/>
      <c r="F25" s="14"/>
      <c r="G25" s="15"/>
      <c r="H25" s="7"/>
      <c r="I25" s="11">
        <f>I19</f>
        <v>2755.11</v>
      </c>
      <c r="J25" s="8"/>
    </row>
    <row r="26" spans="1:10" ht="15.75" customHeight="1">
      <c r="A26" s="7" t="s">
        <v>24</v>
      </c>
      <c r="B26" s="13" t="s">
        <v>51</v>
      </c>
      <c r="C26" s="14"/>
      <c r="D26" s="14"/>
      <c r="E26" s="14"/>
      <c r="F26" s="14"/>
      <c r="G26" s="15"/>
      <c r="H26" s="7"/>
      <c r="I26" s="6">
        <v>0</v>
      </c>
      <c r="J26" s="8"/>
    </row>
    <row r="27" spans="1:10" ht="15.75" customHeight="1">
      <c r="A27" s="7" t="s">
        <v>27</v>
      </c>
      <c r="B27" s="13" t="s">
        <v>52</v>
      </c>
      <c r="C27" s="14"/>
      <c r="D27" s="14"/>
      <c r="E27" s="14"/>
      <c r="F27" s="14"/>
      <c r="G27" s="15"/>
      <c r="H27" s="7"/>
      <c r="I27" s="6">
        <v>0</v>
      </c>
      <c r="J27" s="8"/>
    </row>
    <row r="28" spans="1:10" ht="15.75" customHeight="1">
      <c r="A28" s="7" t="s">
        <v>29</v>
      </c>
      <c r="B28" s="13" t="s">
        <v>53</v>
      </c>
      <c r="C28" s="14"/>
      <c r="D28" s="14"/>
      <c r="E28" s="14"/>
      <c r="F28" s="14"/>
      <c r="G28" s="15"/>
      <c r="H28" s="7"/>
      <c r="I28" s="6">
        <v>0</v>
      </c>
      <c r="J28" s="8"/>
    </row>
    <row r="29" spans="1:10" ht="15.75" customHeight="1">
      <c r="A29" s="7" t="s">
        <v>54</v>
      </c>
      <c r="B29" s="13" t="s">
        <v>55</v>
      </c>
      <c r="C29" s="14"/>
      <c r="D29" s="14"/>
      <c r="E29" s="14"/>
      <c r="F29" s="14"/>
      <c r="G29" s="15"/>
      <c r="H29" s="7"/>
      <c r="I29" s="6">
        <v>0</v>
      </c>
      <c r="J29" s="8"/>
    </row>
    <row r="30" spans="1:10" ht="15.75" customHeight="1">
      <c r="A30" s="7" t="s">
        <v>56</v>
      </c>
      <c r="B30" s="13" t="s">
        <v>57</v>
      </c>
      <c r="C30" s="14"/>
      <c r="D30" s="14"/>
      <c r="E30" s="14"/>
      <c r="F30" s="14"/>
      <c r="G30" s="15"/>
      <c r="H30" s="7"/>
      <c r="I30" s="6">
        <v>0</v>
      </c>
      <c r="J30" s="8"/>
    </row>
    <row r="31" spans="1:10" ht="15.75" customHeight="1">
      <c r="A31" s="13" t="s">
        <v>58</v>
      </c>
      <c r="B31" s="14"/>
      <c r="C31" s="14"/>
      <c r="D31" s="14"/>
      <c r="E31" s="14"/>
      <c r="F31" s="14"/>
      <c r="G31" s="14"/>
      <c r="H31" s="15"/>
      <c r="I31" s="6">
        <f>SUM(I25:I30)</f>
        <v>2755.11</v>
      </c>
      <c r="J31" s="8"/>
    </row>
    <row r="32" spans="1:10" ht="15.75" customHeight="1">
      <c r="A32" s="13"/>
      <c r="B32" s="14"/>
      <c r="C32" s="14"/>
      <c r="D32" s="14"/>
      <c r="E32" s="14"/>
      <c r="F32" s="14"/>
      <c r="G32" s="14"/>
      <c r="H32" s="14"/>
      <c r="I32" s="15"/>
      <c r="J32" s="8"/>
    </row>
    <row r="33" spans="1:10" ht="15.75" customHeight="1">
      <c r="A33" s="13" t="s">
        <v>59</v>
      </c>
      <c r="B33" s="14"/>
      <c r="C33" s="14"/>
      <c r="D33" s="14"/>
      <c r="E33" s="14"/>
      <c r="F33" s="14"/>
      <c r="G33" s="14"/>
      <c r="H33" s="14"/>
      <c r="I33" s="15"/>
      <c r="J33" s="8"/>
    </row>
    <row r="34" spans="1:10" ht="15.75" customHeight="1">
      <c r="A34" s="13" t="s">
        <v>60</v>
      </c>
      <c r="B34" s="14"/>
      <c r="C34" s="14"/>
      <c r="D34" s="14"/>
      <c r="E34" s="14"/>
      <c r="F34" s="14"/>
      <c r="G34" s="15"/>
      <c r="H34" s="7" t="s">
        <v>48</v>
      </c>
      <c r="I34" s="7" t="s">
        <v>49</v>
      </c>
      <c r="J34" s="8"/>
    </row>
    <row r="35" spans="1:10" ht="15.75" customHeight="1">
      <c r="A35" s="7" t="s">
        <v>22</v>
      </c>
      <c r="B35" s="13" t="s">
        <v>61</v>
      </c>
      <c r="C35" s="14"/>
      <c r="D35" s="14"/>
      <c r="E35" s="14"/>
      <c r="F35" s="14"/>
      <c r="G35" s="15"/>
      <c r="H35" s="5">
        <f>ROUND(1/12,4)</f>
        <v>8.3299999999999999E-2</v>
      </c>
      <c r="I35" s="6">
        <f>ROUND(I31*H35,2)</f>
        <v>229.5</v>
      </c>
      <c r="J35" s="8"/>
    </row>
    <row r="36" spans="1:10" ht="15.75" customHeight="1">
      <c r="A36" s="7" t="s">
        <v>24</v>
      </c>
      <c r="B36" s="13" t="s">
        <v>62</v>
      </c>
      <c r="C36" s="14"/>
      <c r="D36" s="14"/>
      <c r="E36" s="14"/>
      <c r="F36" s="14"/>
      <c r="G36" s="15"/>
      <c r="H36" s="5">
        <v>0.121</v>
      </c>
      <c r="I36" s="6">
        <f>ROUND(I31*H36,2)</f>
        <v>333.37</v>
      </c>
      <c r="J36" s="8"/>
    </row>
    <row r="37" spans="1:10" ht="15.75" customHeight="1">
      <c r="A37" s="13" t="s">
        <v>63</v>
      </c>
      <c r="B37" s="14"/>
      <c r="C37" s="14"/>
      <c r="D37" s="14"/>
      <c r="E37" s="14"/>
      <c r="F37" s="14"/>
      <c r="G37" s="15"/>
      <c r="H37" s="5">
        <f t="shared" ref="H37:I37" si="0">SUM(H35:H36)</f>
        <v>0.20429999999999998</v>
      </c>
      <c r="I37" s="6">
        <f t="shared" si="0"/>
        <v>562.87</v>
      </c>
      <c r="J37" s="8"/>
    </row>
    <row r="38" spans="1:10" ht="15.75" customHeight="1">
      <c r="A38" s="16" t="s">
        <v>64</v>
      </c>
      <c r="B38" s="17"/>
      <c r="C38" s="17"/>
      <c r="D38" s="17"/>
      <c r="E38" s="17"/>
      <c r="F38" s="18"/>
      <c r="G38" s="13" t="s">
        <v>65</v>
      </c>
      <c r="H38" s="15"/>
      <c r="I38" s="6">
        <f>I31</f>
        <v>2755.11</v>
      </c>
      <c r="J38" s="8"/>
    </row>
    <row r="39" spans="1:10" ht="15.75" customHeight="1">
      <c r="A39" s="19"/>
      <c r="B39" s="20"/>
      <c r="C39" s="20"/>
      <c r="D39" s="20"/>
      <c r="E39" s="20"/>
      <c r="F39" s="21"/>
      <c r="G39" s="13" t="s">
        <v>66</v>
      </c>
      <c r="H39" s="15"/>
      <c r="I39" s="6">
        <f>I37</f>
        <v>562.87</v>
      </c>
      <c r="J39" s="8"/>
    </row>
    <row r="40" spans="1:10" ht="15.75" customHeight="1">
      <c r="A40" s="22"/>
      <c r="B40" s="23"/>
      <c r="C40" s="23"/>
      <c r="D40" s="23"/>
      <c r="E40" s="23"/>
      <c r="F40" s="24"/>
      <c r="G40" s="13" t="s">
        <v>67</v>
      </c>
      <c r="H40" s="15"/>
      <c r="I40" s="6">
        <f>SUM(I38:I39)</f>
        <v>3317.98</v>
      </c>
      <c r="J40" s="8"/>
    </row>
    <row r="41" spans="1:10" ht="15.75" customHeight="1">
      <c r="A41" s="13" t="s">
        <v>68</v>
      </c>
      <c r="B41" s="14"/>
      <c r="C41" s="14"/>
      <c r="D41" s="14"/>
      <c r="E41" s="14"/>
      <c r="F41" s="14"/>
      <c r="G41" s="15"/>
      <c r="H41" s="7" t="s">
        <v>48</v>
      </c>
      <c r="I41" s="7" t="s">
        <v>49</v>
      </c>
      <c r="J41" s="8"/>
    </row>
    <row r="42" spans="1:10" ht="15.75" customHeight="1">
      <c r="A42" s="7" t="s">
        <v>22</v>
      </c>
      <c r="B42" s="13" t="s">
        <v>69</v>
      </c>
      <c r="C42" s="14"/>
      <c r="D42" s="14"/>
      <c r="E42" s="14"/>
      <c r="F42" s="14"/>
      <c r="G42" s="15"/>
      <c r="H42" s="5">
        <v>0.2</v>
      </c>
      <c r="I42" s="6">
        <f t="shared" ref="I42:I49" si="1">ROUND($I$40*H42,2)</f>
        <v>663.6</v>
      </c>
      <c r="J42" s="8"/>
    </row>
    <row r="43" spans="1:10" ht="15.75" customHeight="1">
      <c r="A43" s="7" t="s">
        <v>24</v>
      </c>
      <c r="B43" s="13" t="s">
        <v>70</v>
      </c>
      <c r="C43" s="14"/>
      <c r="D43" s="14"/>
      <c r="E43" s="14"/>
      <c r="F43" s="14"/>
      <c r="G43" s="15"/>
      <c r="H43" s="5">
        <v>2.5000000000000001E-2</v>
      </c>
      <c r="I43" s="6">
        <f t="shared" si="1"/>
        <v>82.95</v>
      </c>
      <c r="J43" s="8"/>
    </row>
    <row r="44" spans="1:10" ht="15.75" customHeight="1">
      <c r="A44" s="7" t="s">
        <v>27</v>
      </c>
      <c r="B44" s="13" t="s">
        <v>71</v>
      </c>
      <c r="C44" s="14"/>
      <c r="D44" s="14"/>
      <c r="E44" s="14"/>
      <c r="F44" s="14"/>
      <c r="G44" s="15"/>
      <c r="H44" s="12">
        <v>2.1864000000000001E-2</v>
      </c>
      <c r="I44" s="6">
        <f t="shared" si="1"/>
        <v>72.540000000000006</v>
      </c>
      <c r="J44" s="8"/>
    </row>
    <row r="45" spans="1:10" ht="15.75" customHeight="1">
      <c r="A45" s="7" t="s">
        <v>29</v>
      </c>
      <c r="B45" s="13" t="s">
        <v>72</v>
      </c>
      <c r="C45" s="14"/>
      <c r="D45" s="14"/>
      <c r="E45" s="14"/>
      <c r="F45" s="14"/>
      <c r="G45" s="15"/>
      <c r="H45" s="5">
        <v>1.4999999999999999E-2</v>
      </c>
      <c r="I45" s="6">
        <f t="shared" si="1"/>
        <v>49.77</v>
      </c>
      <c r="J45" s="8"/>
    </row>
    <row r="46" spans="1:10" ht="15.75" customHeight="1">
      <c r="A46" s="7" t="s">
        <v>54</v>
      </c>
      <c r="B46" s="13" t="s">
        <v>73</v>
      </c>
      <c r="C46" s="14"/>
      <c r="D46" s="14"/>
      <c r="E46" s="14"/>
      <c r="F46" s="14"/>
      <c r="G46" s="15"/>
      <c r="H46" s="5">
        <v>0.01</v>
      </c>
      <c r="I46" s="6">
        <f t="shared" si="1"/>
        <v>33.18</v>
      </c>
      <c r="J46" s="8"/>
    </row>
    <row r="47" spans="1:10" ht="15.75" customHeight="1">
      <c r="A47" s="7" t="s">
        <v>56</v>
      </c>
      <c r="B47" s="13" t="s">
        <v>74</v>
      </c>
      <c r="C47" s="14"/>
      <c r="D47" s="14"/>
      <c r="E47" s="14"/>
      <c r="F47" s="14"/>
      <c r="G47" s="15"/>
      <c r="H47" s="5">
        <v>6.0000000000000001E-3</v>
      </c>
      <c r="I47" s="6">
        <f t="shared" si="1"/>
        <v>19.91</v>
      </c>
      <c r="J47" s="8"/>
    </row>
    <row r="48" spans="1:10" ht="15.75" customHeight="1">
      <c r="A48" s="7" t="s">
        <v>75</v>
      </c>
      <c r="B48" s="13" t="s">
        <v>76</v>
      </c>
      <c r="C48" s="14"/>
      <c r="D48" s="14"/>
      <c r="E48" s="14"/>
      <c r="F48" s="14"/>
      <c r="G48" s="15"/>
      <c r="H48" s="5">
        <v>2E-3</v>
      </c>
      <c r="I48" s="6">
        <f t="shared" si="1"/>
        <v>6.64</v>
      </c>
      <c r="J48" s="8"/>
    </row>
    <row r="49" spans="1:10" ht="15.75" customHeight="1">
      <c r="A49" s="7" t="s">
        <v>77</v>
      </c>
      <c r="B49" s="13" t="s">
        <v>78</v>
      </c>
      <c r="C49" s="14"/>
      <c r="D49" s="14"/>
      <c r="E49" s="14"/>
      <c r="F49" s="14"/>
      <c r="G49" s="15"/>
      <c r="H49" s="5">
        <v>0.08</v>
      </c>
      <c r="I49" s="6">
        <f t="shared" si="1"/>
        <v>265.44</v>
      </c>
      <c r="J49" s="8"/>
    </row>
    <row r="50" spans="1:10" ht="15.75" customHeight="1">
      <c r="A50" s="13" t="s">
        <v>79</v>
      </c>
      <c r="B50" s="14"/>
      <c r="C50" s="14"/>
      <c r="D50" s="14"/>
      <c r="E50" s="14"/>
      <c r="F50" s="14"/>
      <c r="G50" s="15"/>
      <c r="H50" s="5">
        <f t="shared" ref="H50:I50" si="2">SUM(H42:H49)</f>
        <v>0.35986400000000002</v>
      </c>
      <c r="I50" s="6">
        <f t="shared" si="2"/>
        <v>1194.03</v>
      </c>
      <c r="J50" s="8"/>
    </row>
    <row r="51" spans="1:10" ht="15.75" customHeight="1">
      <c r="A51" s="13"/>
      <c r="B51" s="14"/>
      <c r="C51" s="14"/>
      <c r="D51" s="14"/>
      <c r="E51" s="14"/>
      <c r="F51" s="14"/>
      <c r="G51" s="14"/>
      <c r="H51" s="14"/>
      <c r="I51" s="15"/>
      <c r="J51" s="8"/>
    </row>
    <row r="52" spans="1:10" ht="15.75" customHeight="1">
      <c r="A52" s="13" t="s">
        <v>80</v>
      </c>
      <c r="B52" s="14"/>
      <c r="C52" s="14"/>
      <c r="D52" s="14"/>
      <c r="E52" s="14"/>
      <c r="F52" s="14"/>
      <c r="G52" s="15"/>
      <c r="H52" s="7"/>
      <c r="I52" s="7" t="s">
        <v>49</v>
      </c>
      <c r="J52" s="8"/>
    </row>
    <row r="53" spans="1:10" ht="15.75" customHeight="1">
      <c r="A53" s="7" t="s">
        <v>22</v>
      </c>
      <c r="B53" s="13" t="s">
        <v>81</v>
      </c>
      <c r="C53" s="14"/>
      <c r="D53" s="14"/>
      <c r="E53" s="14"/>
      <c r="F53" s="14"/>
      <c r="G53" s="15"/>
      <c r="H53" s="6">
        <v>4</v>
      </c>
      <c r="I53" s="6">
        <f>ROUND((H53*2*22)-0.06*I25,2)</f>
        <v>10.69</v>
      </c>
      <c r="J53" s="8"/>
    </row>
    <row r="54" spans="1:10" ht="15.75" customHeight="1">
      <c r="A54" s="7" t="s">
        <v>24</v>
      </c>
      <c r="B54" s="13" t="s">
        <v>82</v>
      </c>
      <c r="C54" s="14"/>
      <c r="D54" s="14"/>
      <c r="E54" s="14"/>
      <c r="F54" s="14"/>
      <c r="G54" s="15"/>
      <c r="H54" s="7" t="s">
        <v>83</v>
      </c>
      <c r="I54" s="11">
        <v>473.82</v>
      </c>
      <c r="J54" s="8"/>
    </row>
    <row r="55" spans="1:10" ht="15.75" customHeight="1">
      <c r="A55" s="7" t="s">
        <v>27</v>
      </c>
      <c r="B55" s="13" t="s">
        <v>84</v>
      </c>
      <c r="C55" s="14"/>
      <c r="D55" s="14"/>
      <c r="E55" s="14"/>
      <c r="F55" s="14"/>
      <c r="G55" s="15"/>
      <c r="H55" s="7" t="s">
        <v>83</v>
      </c>
      <c r="I55" s="6">
        <v>42</v>
      </c>
      <c r="J55" s="8"/>
    </row>
    <row r="56" spans="1:10" ht="15.75" customHeight="1">
      <c r="A56" s="7" t="s">
        <v>29</v>
      </c>
      <c r="B56" s="13" t="s">
        <v>85</v>
      </c>
      <c r="C56" s="14"/>
      <c r="D56" s="14"/>
      <c r="E56" s="14"/>
      <c r="F56" s="14"/>
      <c r="G56" s="15"/>
      <c r="H56" s="7" t="s">
        <v>83</v>
      </c>
      <c r="I56" s="6">
        <v>3.5</v>
      </c>
      <c r="J56" s="8"/>
    </row>
    <row r="57" spans="1:10" ht="15.75" customHeight="1">
      <c r="A57" s="13" t="s">
        <v>86</v>
      </c>
      <c r="B57" s="14"/>
      <c r="C57" s="14"/>
      <c r="D57" s="14"/>
      <c r="E57" s="14"/>
      <c r="F57" s="14"/>
      <c r="G57" s="14"/>
      <c r="H57" s="15"/>
      <c r="I57" s="6">
        <f>SUM(I53:I56)</f>
        <v>530.01</v>
      </c>
      <c r="J57" s="8"/>
    </row>
    <row r="58" spans="1:10" ht="15.75" customHeight="1">
      <c r="A58" s="13"/>
      <c r="B58" s="14"/>
      <c r="C58" s="14"/>
      <c r="D58" s="14"/>
      <c r="E58" s="14"/>
      <c r="F58" s="14"/>
      <c r="G58" s="14"/>
      <c r="H58" s="14"/>
      <c r="I58" s="15"/>
      <c r="J58" s="8"/>
    </row>
    <row r="59" spans="1:10" ht="15.75" customHeight="1">
      <c r="A59" s="13" t="s">
        <v>87</v>
      </c>
      <c r="B59" s="14"/>
      <c r="C59" s="14"/>
      <c r="D59" s="14"/>
      <c r="E59" s="14"/>
      <c r="F59" s="14"/>
      <c r="G59" s="14"/>
      <c r="H59" s="14"/>
      <c r="I59" s="15"/>
      <c r="J59" s="8"/>
    </row>
    <row r="60" spans="1:10" ht="15.75" customHeight="1">
      <c r="A60" s="13" t="s">
        <v>88</v>
      </c>
      <c r="B60" s="14"/>
      <c r="C60" s="14"/>
      <c r="D60" s="14"/>
      <c r="E60" s="14"/>
      <c r="F60" s="14"/>
      <c r="G60" s="14"/>
      <c r="H60" s="15"/>
      <c r="I60" s="7" t="s">
        <v>49</v>
      </c>
      <c r="J60" s="8"/>
    </row>
    <row r="61" spans="1:10" ht="15.75" customHeight="1">
      <c r="A61" s="7" t="s">
        <v>89</v>
      </c>
      <c r="B61" s="13" t="s">
        <v>90</v>
      </c>
      <c r="C61" s="14"/>
      <c r="D61" s="14"/>
      <c r="E61" s="14"/>
      <c r="F61" s="14"/>
      <c r="G61" s="14"/>
      <c r="H61" s="15"/>
      <c r="I61" s="6">
        <f>I37</f>
        <v>562.87</v>
      </c>
      <c r="J61" s="8"/>
    </row>
    <row r="62" spans="1:10" ht="15.75" customHeight="1">
      <c r="A62" s="7" t="s">
        <v>91</v>
      </c>
      <c r="B62" s="13" t="s">
        <v>92</v>
      </c>
      <c r="C62" s="14"/>
      <c r="D62" s="14"/>
      <c r="E62" s="14"/>
      <c r="F62" s="14"/>
      <c r="G62" s="14"/>
      <c r="H62" s="15"/>
      <c r="I62" s="6">
        <f>I50</f>
        <v>1194.03</v>
      </c>
      <c r="J62" s="8"/>
    </row>
    <row r="63" spans="1:10" ht="15.75" customHeight="1">
      <c r="A63" s="7" t="s">
        <v>93</v>
      </c>
      <c r="B63" s="13" t="s">
        <v>94</v>
      </c>
      <c r="C63" s="14"/>
      <c r="D63" s="14"/>
      <c r="E63" s="14"/>
      <c r="F63" s="14"/>
      <c r="G63" s="14"/>
      <c r="H63" s="15"/>
      <c r="I63" s="6">
        <f>I57</f>
        <v>530.01</v>
      </c>
      <c r="J63" s="8"/>
    </row>
    <row r="64" spans="1:10" ht="15.75" customHeight="1">
      <c r="A64" s="13" t="s">
        <v>95</v>
      </c>
      <c r="B64" s="14"/>
      <c r="C64" s="14"/>
      <c r="D64" s="14"/>
      <c r="E64" s="14"/>
      <c r="F64" s="14"/>
      <c r="G64" s="14"/>
      <c r="H64" s="15"/>
      <c r="I64" s="6">
        <f>SUM(I61:I63)</f>
        <v>2286.91</v>
      </c>
      <c r="J64" s="8"/>
    </row>
    <row r="65" spans="1:10" ht="15.75" customHeight="1">
      <c r="A65" s="16" t="s">
        <v>96</v>
      </c>
      <c r="B65" s="17"/>
      <c r="C65" s="17"/>
      <c r="D65" s="17"/>
      <c r="E65" s="17"/>
      <c r="F65" s="18"/>
      <c r="G65" s="13" t="s">
        <v>65</v>
      </c>
      <c r="H65" s="15"/>
      <c r="I65" s="6">
        <f>I31</f>
        <v>2755.11</v>
      </c>
      <c r="J65" s="8"/>
    </row>
    <row r="66" spans="1:10" ht="15.75" customHeight="1">
      <c r="A66" s="19"/>
      <c r="B66" s="20"/>
      <c r="C66" s="20"/>
      <c r="D66" s="20"/>
      <c r="E66" s="20"/>
      <c r="F66" s="21"/>
      <c r="G66" s="13" t="s">
        <v>97</v>
      </c>
      <c r="H66" s="15"/>
      <c r="I66" s="6">
        <f>I64</f>
        <v>2286.91</v>
      </c>
      <c r="J66" s="8"/>
    </row>
    <row r="67" spans="1:10" ht="15.75" customHeight="1">
      <c r="A67" s="22"/>
      <c r="B67" s="23"/>
      <c r="C67" s="23"/>
      <c r="D67" s="23"/>
      <c r="E67" s="23"/>
      <c r="F67" s="24"/>
      <c r="G67" s="13" t="s">
        <v>67</v>
      </c>
      <c r="H67" s="15"/>
      <c r="I67" s="6">
        <f>SUM(I65:I66)</f>
        <v>5042.0200000000004</v>
      </c>
      <c r="J67" s="8"/>
    </row>
    <row r="68" spans="1:10" ht="15.75" customHeight="1">
      <c r="A68" s="13" t="s">
        <v>98</v>
      </c>
      <c r="B68" s="14"/>
      <c r="C68" s="14"/>
      <c r="D68" s="14"/>
      <c r="E68" s="14"/>
      <c r="F68" s="14"/>
      <c r="G68" s="14"/>
      <c r="H68" s="14"/>
      <c r="I68" s="15"/>
      <c r="J68" s="8"/>
    </row>
    <row r="69" spans="1:10" ht="15.75" customHeight="1">
      <c r="A69" s="7">
        <v>3</v>
      </c>
      <c r="B69" s="13" t="s">
        <v>99</v>
      </c>
      <c r="C69" s="14"/>
      <c r="D69" s="14"/>
      <c r="E69" s="14"/>
      <c r="F69" s="14"/>
      <c r="G69" s="15"/>
      <c r="H69" s="7" t="s">
        <v>48</v>
      </c>
      <c r="I69" s="7" t="s">
        <v>49</v>
      </c>
      <c r="J69" s="8"/>
    </row>
    <row r="70" spans="1:10" ht="15.75" customHeight="1">
      <c r="A70" s="7" t="s">
        <v>22</v>
      </c>
      <c r="B70" s="13" t="s">
        <v>100</v>
      </c>
      <c r="C70" s="14"/>
      <c r="D70" s="14"/>
      <c r="E70" s="14"/>
      <c r="F70" s="14"/>
      <c r="G70" s="15"/>
      <c r="H70" s="5">
        <f>ROUND(((1/12)*5%),4)</f>
        <v>4.1999999999999997E-3</v>
      </c>
      <c r="I70" s="6">
        <f t="shared" ref="I70:I74" si="3">ROUND(H70*$I$67,2)</f>
        <v>21.18</v>
      </c>
      <c r="J70" s="8"/>
    </row>
    <row r="71" spans="1:10" ht="15.75" customHeight="1">
      <c r="A71" s="7" t="s">
        <v>24</v>
      </c>
      <c r="B71" s="13" t="s">
        <v>101</v>
      </c>
      <c r="C71" s="14"/>
      <c r="D71" s="14"/>
      <c r="E71" s="14"/>
      <c r="F71" s="14"/>
      <c r="G71" s="15"/>
      <c r="H71" s="5">
        <f>TRUNC(H70*H49,4)</f>
        <v>2.9999999999999997E-4</v>
      </c>
      <c r="I71" s="6">
        <f t="shared" si="3"/>
        <v>1.51</v>
      </c>
      <c r="J71" s="8"/>
    </row>
    <row r="72" spans="1:10" ht="15.75" customHeight="1">
      <c r="A72" s="7" t="s">
        <v>27</v>
      </c>
      <c r="B72" s="13" t="s">
        <v>102</v>
      </c>
      <c r="C72" s="14"/>
      <c r="D72" s="14"/>
      <c r="E72" s="14"/>
      <c r="F72" s="14"/>
      <c r="G72" s="15"/>
      <c r="H72" s="5">
        <f>ROUND(((7/30)/12)*95%,4)</f>
        <v>1.8499999999999999E-2</v>
      </c>
      <c r="I72" s="6">
        <f t="shared" si="3"/>
        <v>93.28</v>
      </c>
      <c r="J72" s="8"/>
    </row>
    <row r="73" spans="1:10" ht="15.75" customHeight="1">
      <c r="A73" s="7" t="s">
        <v>29</v>
      </c>
      <c r="B73" s="13" t="s">
        <v>103</v>
      </c>
      <c r="C73" s="14"/>
      <c r="D73" s="14"/>
      <c r="E73" s="14"/>
      <c r="F73" s="14"/>
      <c r="G73" s="15"/>
      <c r="H73" s="5">
        <f>ROUND(H72*H50,4)</f>
        <v>6.7000000000000002E-3</v>
      </c>
      <c r="I73" s="6">
        <f t="shared" si="3"/>
        <v>33.78</v>
      </c>
      <c r="J73" s="8"/>
    </row>
    <row r="74" spans="1:10" ht="15.75" customHeight="1">
      <c r="A74" s="7" t="s">
        <v>54</v>
      </c>
      <c r="B74" s="13" t="s">
        <v>104</v>
      </c>
      <c r="C74" s="14"/>
      <c r="D74" s="14"/>
      <c r="E74" s="14"/>
      <c r="F74" s="14"/>
      <c r="G74" s="15"/>
      <c r="H74" s="5">
        <v>0.04</v>
      </c>
      <c r="I74" s="6">
        <f t="shared" si="3"/>
        <v>201.68</v>
      </c>
      <c r="J74" s="8"/>
    </row>
    <row r="75" spans="1:10" ht="15.75" customHeight="1">
      <c r="A75" s="13" t="s">
        <v>105</v>
      </c>
      <c r="B75" s="14"/>
      <c r="C75" s="14"/>
      <c r="D75" s="14"/>
      <c r="E75" s="14"/>
      <c r="F75" s="14"/>
      <c r="G75" s="15"/>
      <c r="H75" s="5">
        <f t="shared" ref="H75:I75" si="4">SUM(H70:H74)</f>
        <v>6.9699999999999998E-2</v>
      </c>
      <c r="I75" s="6">
        <f t="shared" si="4"/>
        <v>351.43</v>
      </c>
      <c r="J75" s="8"/>
    </row>
    <row r="76" spans="1:10" ht="15.75" customHeight="1">
      <c r="A76" s="16" t="s">
        <v>106</v>
      </c>
      <c r="B76" s="17"/>
      <c r="C76" s="17"/>
      <c r="D76" s="17"/>
      <c r="E76" s="17"/>
      <c r="F76" s="18"/>
      <c r="G76" s="13" t="s">
        <v>65</v>
      </c>
      <c r="H76" s="15"/>
      <c r="I76" s="6">
        <f>I31</f>
        <v>2755.11</v>
      </c>
      <c r="J76" s="8"/>
    </row>
    <row r="77" spans="1:10" ht="15.75" customHeight="1">
      <c r="A77" s="19"/>
      <c r="B77" s="20"/>
      <c r="C77" s="20"/>
      <c r="D77" s="20"/>
      <c r="E77" s="20"/>
      <c r="F77" s="21"/>
      <c r="G77" s="13" t="s">
        <v>97</v>
      </c>
      <c r="H77" s="15"/>
      <c r="I77" s="6">
        <f>I64</f>
        <v>2286.91</v>
      </c>
      <c r="J77" s="8"/>
    </row>
    <row r="78" spans="1:10" ht="15.75" customHeight="1">
      <c r="A78" s="19"/>
      <c r="B78" s="20"/>
      <c r="C78" s="20"/>
      <c r="D78" s="20"/>
      <c r="E78" s="20"/>
      <c r="F78" s="21"/>
      <c r="G78" s="13" t="s">
        <v>107</v>
      </c>
      <c r="H78" s="15"/>
      <c r="I78" s="6">
        <f>I75</f>
        <v>351.43</v>
      </c>
      <c r="J78" s="8"/>
    </row>
    <row r="79" spans="1:10" ht="15.75" customHeight="1">
      <c r="A79" s="22"/>
      <c r="B79" s="23"/>
      <c r="C79" s="23"/>
      <c r="D79" s="23"/>
      <c r="E79" s="23"/>
      <c r="F79" s="24"/>
      <c r="G79" s="13" t="s">
        <v>67</v>
      </c>
      <c r="H79" s="15"/>
      <c r="I79" s="6">
        <f>SUM(I76:I78)</f>
        <v>5393.4500000000007</v>
      </c>
      <c r="J79" s="8"/>
    </row>
    <row r="80" spans="1:10" ht="15.75" customHeight="1">
      <c r="A80" s="13" t="s">
        <v>108</v>
      </c>
      <c r="B80" s="14"/>
      <c r="C80" s="14"/>
      <c r="D80" s="14"/>
      <c r="E80" s="14"/>
      <c r="F80" s="14"/>
      <c r="G80" s="14"/>
      <c r="H80" s="14"/>
      <c r="I80" s="15"/>
      <c r="J80" s="8"/>
    </row>
    <row r="81" spans="1:10" ht="15.75" customHeight="1">
      <c r="A81" s="13" t="s">
        <v>109</v>
      </c>
      <c r="B81" s="14"/>
      <c r="C81" s="14"/>
      <c r="D81" s="14"/>
      <c r="E81" s="14"/>
      <c r="F81" s="14"/>
      <c r="G81" s="15"/>
      <c r="H81" s="7" t="s">
        <v>48</v>
      </c>
      <c r="I81" s="7" t="s">
        <v>49</v>
      </c>
      <c r="J81" s="8"/>
    </row>
    <row r="82" spans="1:10" ht="15.75" customHeight="1">
      <c r="A82" s="7" t="s">
        <v>22</v>
      </c>
      <c r="B82" s="13" t="s">
        <v>110</v>
      </c>
      <c r="C82" s="14"/>
      <c r="D82" s="14"/>
      <c r="E82" s="14"/>
      <c r="F82" s="14"/>
      <c r="G82" s="15"/>
      <c r="H82" s="5">
        <f>ROUND(((1+1/3)/12)/12,4)</f>
        <v>9.2999999999999992E-3</v>
      </c>
      <c r="I82" s="6">
        <f t="shared" ref="I82:I87" si="5">ROUND(H82*$I$79,2)</f>
        <v>50.16</v>
      </c>
      <c r="J82" s="8"/>
    </row>
    <row r="83" spans="1:10" ht="15.75" customHeight="1">
      <c r="A83" s="7" t="s">
        <v>24</v>
      </c>
      <c r="B83" s="13" t="s">
        <v>111</v>
      </c>
      <c r="C83" s="14"/>
      <c r="D83" s="14"/>
      <c r="E83" s="14"/>
      <c r="F83" s="14"/>
      <c r="G83" s="15"/>
      <c r="H83" s="5">
        <f>ROUND((2/30)/12,4)</f>
        <v>5.5999999999999999E-3</v>
      </c>
      <c r="I83" s="6">
        <f t="shared" si="5"/>
        <v>30.2</v>
      </c>
      <c r="J83" s="8"/>
    </row>
    <row r="84" spans="1:10" ht="15.75" customHeight="1">
      <c r="A84" s="7" t="s">
        <v>27</v>
      </c>
      <c r="B84" s="13" t="s">
        <v>112</v>
      </c>
      <c r="C84" s="14"/>
      <c r="D84" s="14"/>
      <c r="E84" s="14"/>
      <c r="F84" s="14"/>
      <c r="G84" s="15"/>
      <c r="H84" s="5">
        <f>ROUND(((5/30)/12)*2%,4)</f>
        <v>2.9999999999999997E-4</v>
      </c>
      <c r="I84" s="6">
        <f t="shared" si="5"/>
        <v>1.62</v>
      </c>
      <c r="J84" s="8"/>
    </row>
    <row r="85" spans="1:10" ht="15.75" customHeight="1">
      <c r="A85" s="7" t="s">
        <v>29</v>
      </c>
      <c r="B85" s="13" t="s">
        <v>113</v>
      </c>
      <c r="C85" s="14"/>
      <c r="D85" s="14"/>
      <c r="E85" s="14"/>
      <c r="F85" s="14"/>
      <c r="G85" s="15"/>
      <c r="H85" s="5">
        <f>ROUND(((15/30)/12)*8%,4)</f>
        <v>3.3E-3</v>
      </c>
      <c r="I85" s="6">
        <f t="shared" si="5"/>
        <v>17.8</v>
      </c>
      <c r="J85" s="8"/>
    </row>
    <row r="86" spans="1:10" ht="15.75" customHeight="1">
      <c r="A86" s="7" t="s">
        <v>54</v>
      </c>
      <c r="B86" s="13" t="s">
        <v>114</v>
      </c>
      <c r="C86" s="14"/>
      <c r="D86" s="14"/>
      <c r="E86" s="14"/>
      <c r="F86" s="14"/>
      <c r="G86" s="15"/>
      <c r="H86" s="5">
        <f>ROUND(((1+1/3)/12*4/12)*2%,4)</f>
        <v>6.9999999999999999E-4</v>
      </c>
      <c r="I86" s="6">
        <f t="shared" si="5"/>
        <v>3.78</v>
      </c>
      <c r="J86" s="8"/>
    </row>
    <row r="87" spans="1:10" ht="15.75" customHeight="1">
      <c r="A87" s="7" t="s">
        <v>56</v>
      </c>
      <c r="B87" s="13" t="s">
        <v>115</v>
      </c>
      <c r="C87" s="14"/>
      <c r="D87" s="14"/>
      <c r="E87" s="14"/>
      <c r="F87" s="14"/>
      <c r="G87" s="15"/>
      <c r="H87" s="5">
        <v>0</v>
      </c>
      <c r="I87" s="6">
        <f t="shared" si="5"/>
        <v>0</v>
      </c>
      <c r="J87" s="8"/>
    </row>
    <row r="88" spans="1:10" ht="15.75" customHeight="1">
      <c r="A88" s="13" t="s">
        <v>116</v>
      </c>
      <c r="B88" s="14"/>
      <c r="C88" s="14"/>
      <c r="D88" s="14"/>
      <c r="E88" s="14"/>
      <c r="F88" s="14"/>
      <c r="G88" s="15"/>
      <c r="H88" s="5">
        <f t="shared" ref="H88:I88" si="6">SUM(H82:H87)</f>
        <v>1.9199999999999998E-2</v>
      </c>
      <c r="I88" s="6">
        <f t="shared" si="6"/>
        <v>103.56</v>
      </c>
      <c r="J88" s="8"/>
    </row>
    <row r="89" spans="1:10" ht="15.75" customHeight="1">
      <c r="A89" s="13"/>
      <c r="B89" s="14"/>
      <c r="C89" s="14"/>
      <c r="D89" s="14"/>
      <c r="E89" s="14"/>
      <c r="F89" s="14"/>
      <c r="G89" s="14"/>
      <c r="H89" s="14"/>
      <c r="I89" s="15"/>
      <c r="J89" s="8"/>
    </row>
    <row r="90" spans="1:10" ht="15.75" customHeight="1">
      <c r="A90" s="13" t="s">
        <v>117</v>
      </c>
      <c r="B90" s="14"/>
      <c r="C90" s="14"/>
      <c r="D90" s="14"/>
      <c r="E90" s="14"/>
      <c r="F90" s="14"/>
      <c r="G90" s="15"/>
      <c r="H90" s="7" t="s">
        <v>48</v>
      </c>
      <c r="I90" s="7" t="s">
        <v>49</v>
      </c>
      <c r="J90" s="8"/>
    </row>
    <row r="91" spans="1:10" ht="15.75" customHeight="1">
      <c r="A91" s="7" t="s">
        <v>22</v>
      </c>
      <c r="B91" s="13" t="s">
        <v>118</v>
      </c>
      <c r="C91" s="14"/>
      <c r="D91" s="14"/>
      <c r="E91" s="14"/>
      <c r="F91" s="14"/>
      <c r="G91" s="15"/>
      <c r="H91" s="5">
        <v>0</v>
      </c>
      <c r="I91" s="6">
        <f>I31*H91</f>
        <v>0</v>
      </c>
      <c r="J91" s="8"/>
    </row>
    <row r="92" spans="1:10" ht="15.75" customHeight="1">
      <c r="A92" s="13" t="s">
        <v>119</v>
      </c>
      <c r="B92" s="14"/>
      <c r="C92" s="14"/>
      <c r="D92" s="14"/>
      <c r="E92" s="14"/>
      <c r="F92" s="14"/>
      <c r="G92" s="15"/>
      <c r="H92" s="5">
        <f t="shared" ref="H92:I92" si="7">H91</f>
        <v>0</v>
      </c>
      <c r="I92" s="6">
        <f t="shared" si="7"/>
        <v>0</v>
      </c>
      <c r="J92" s="8"/>
    </row>
    <row r="93" spans="1:10" ht="15.75" customHeight="1">
      <c r="A93" s="13"/>
      <c r="B93" s="14"/>
      <c r="C93" s="14"/>
      <c r="D93" s="14"/>
      <c r="E93" s="14"/>
      <c r="F93" s="14"/>
      <c r="G93" s="14"/>
      <c r="H93" s="14"/>
      <c r="I93" s="15"/>
      <c r="J93" s="8"/>
    </row>
    <row r="94" spans="1:10" ht="15.75" customHeight="1">
      <c r="A94" s="13" t="s">
        <v>120</v>
      </c>
      <c r="B94" s="14"/>
      <c r="C94" s="14"/>
      <c r="D94" s="14"/>
      <c r="E94" s="14"/>
      <c r="F94" s="14"/>
      <c r="G94" s="14"/>
      <c r="H94" s="14"/>
      <c r="I94" s="15"/>
      <c r="J94" s="8"/>
    </row>
    <row r="95" spans="1:10" ht="15.75" customHeight="1">
      <c r="A95" s="13" t="s">
        <v>121</v>
      </c>
      <c r="B95" s="14"/>
      <c r="C95" s="14"/>
      <c r="D95" s="14"/>
      <c r="E95" s="14"/>
      <c r="F95" s="14"/>
      <c r="G95" s="14"/>
      <c r="H95" s="15"/>
      <c r="I95" s="7" t="s">
        <v>49</v>
      </c>
      <c r="J95" s="8"/>
    </row>
    <row r="96" spans="1:10" ht="15.75" customHeight="1">
      <c r="A96" s="7" t="s">
        <v>122</v>
      </c>
      <c r="B96" s="13" t="s">
        <v>123</v>
      </c>
      <c r="C96" s="14"/>
      <c r="D96" s="14"/>
      <c r="E96" s="14"/>
      <c r="F96" s="14"/>
      <c r="G96" s="14"/>
      <c r="H96" s="15"/>
      <c r="I96" s="6">
        <f>I88</f>
        <v>103.56</v>
      </c>
      <c r="J96" s="8"/>
    </row>
    <row r="97" spans="1:10" ht="15.75" customHeight="1">
      <c r="A97" s="7" t="s">
        <v>124</v>
      </c>
      <c r="B97" s="13" t="s">
        <v>125</v>
      </c>
      <c r="C97" s="14"/>
      <c r="D97" s="14"/>
      <c r="E97" s="14"/>
      <c r="F97" s="14"/>
      <c r="G97" s="14"/>
      <c r="H97" s="15"/>
      <c r="I97" s="6">
        <f>I92</f>
        <v>0</v>
      </c>
      <c r="J97" s="8"/>
    </row>
    <row r="98" spans="1:10" ht="15.75" customHeight="1">
      <c r="A98" s="13" t="s">
        <v>126</v>
      </c>
      <c r="B98" s="14"/>
      <c r="C98" s="14"/>
      <c r="D98" s="14"/>
      <c r="E98" s="14"/>
      <c r="F98" s="14"/>
      <c r="G98" s="14"/>
      <c r="H98" s="15"/>
      <c r="I98" s="6">
        <f>SUM(I96:I97)</f>
        <v>103.56</v>
      </c>
      <c r="J98" s="8"/>
    </row>
    <row r="99" spans="1:10" ht="15.75" customHeight="1">
      <c r="A99" s="13"/>
      <c r="B99" s="14"/>
      <c r="C99" s="14"/>
      <c r="D99" s="14"/>
      <c r="E99" s="14"/>
      <c r="F99" s="14"/>
      <c r="G99" s="14"/>
      <c r="H99" s="14"/>
      <c r="I99" s="15"/>
      <c r="J99" s="8"/>
    </row>
    <row r="100" spans="1:10" ht="15.75" customHeight="1">
      <c r="A100" s="13" t="s">
        <v>127</v>
      </c>
      <c r="B100" s="14"/>
      <c r="C100" s="14"/>
      <c r="D100" s="14"/>
      <c r="E100" s="14"/>
      <c r="F100" s="14"/>
      <c r="G100" s="14"/>
      <c r="H100" s="14"/>
      <c r="I100" s="15"/>
      <c r="J100" s="8"/>
    </row>
    <row r="101" spans="1:10" ht="15.75" customHeight="1">
      <c r="A101" s="7">
        <v>5</v>
      </c>
      <c r="B101" s="13" t="s">
        <v>128</v>
      </c>
      <c r="C101" s="14"/>
      <c r="D101" s="14"/>
      <c r="E101" s="14"/>
      <c r="F101" s="14"/>
      <c r="G101" s="15"/>
      <c r="H101" s="7"/>
      <c r="I101" s="7" t="s">
        <v>49</v>
      </c>
      <c r="J101" s="8"/>
    </row>
    <row r="102" spans="1:10" ht="15.75" customHeight="1">
      <c r="A102" s="7" t="s">
        <v>22</v>
      </c>
      <c r="B102" s="13" t="s">
        <v>129</v>
      </c>
      <c r="C102" s="14"/>
      <c r="D102" s="14"/>
      <c r="E102" s="14"/>
      <c r="F102" s="14"/>
      <c r="G102" s="15"/>
      <c r="H102" s="7" t="s">
        <v>83</v>
      </c>
      <c r="I102" s="6">
        <v>0</v>
      </c>
      <c r="J102" s="8"/>
    </row>
    <row r="103" spans="1:10" ht="15.75" customHeight="1">
      <c r="A103" s="7" t="s">
        <v>24</v>
      </c>
      <c r="B103" s="13" t="s">
        <v>130</v>
      </c>
      <c r="C103" s="14"/>
      <c r="D103" s="14"/>
      <c r="E103" s="14"/>
      <c r="F103" s="14"/>
      <c r="G103" s="15"/>
      <c r="H103" s="7" t="s">
        <v>83</v>
      </c>
      <c r="I103" s="6">
        <v>0</v>
      </c>
      <c r="J103" s="8"/>
    </row>
    <row r="104" spans="1:10" ht="15.75" customHeight="1">
      <c r="A104" s="7" t="s">
        <v>27</v>
      </c>
      <c r="B104" s="13" t="s">
        <v>131</v>
      </c>
      <c r="C104" s="14"/>
      <c r="D104" s="14"/>
      <c r="E104" s="14"/>
      <c r="F104" s="14"/>
      <c r="G104" s="15"/>
      <c r="H104" s="7" t="s">
        <v>83</v>
      </c>
      <c r="I104" s="6">
        <f>UNIFORMES!F76</f>
        <v>47.833333333333336</v>
      </c>
      <c r="J104" s="8"/>
    </row>
    <row r="105" spans="1:10" ht="15.75" customHeight="1">
      <c r="A105" s="7" t="s">
        <v>29</v>
      </c>
      <c r="B105" s="13" t="s">
        <v>132</v>
      </c>
      <c r="C105" s="14"/>
      <c r="D105" s="14"/>
      <c r="E105" s="14"/>
      <c r="F105" s="14"/>
      <c r="G105" s="15"/>
      <c r="H105" s="7" t="s">
        <v>83</v>
      </c>
      <c r="I105" s="6">
        <f>'EQUIPAMENTOS-FERRAMENTAS'!I9</f>
        <v>0.27</v>
      </c>
      <c r="J105" s="8"/>
    </row>
    <row r="106" spans="1:10" ht="15.75" customHeight="1">
      <c r="A106" s="13" t="s">
        <v>133</v>
      </c>
      <c r="B106" s="14"/>
      <c r="C106" s="14"/>
      <c r="D106" s="14"/>
      <c r="E106" s="14"/>
      <c r="F106" s="14"/>
      <c r="G106" s="15"/>
      <c r="H106" s="7" t="s">
        <v>83</v>
      </c>
      <c r="I106" s="6">
        <f>SUM(I102:I105)</f>
        <v>48.103333333333339</v>
      </c>
      <c r="J106" s="8"/>
    </row>
    <row r="107" spans="1:10" ht="15.75" customHeight="1">
      <c r="A107" s="16" t="s">
        <v>134</v>
      </c>
      <c r="B107" s="17"/>
      <c r="C107" s="17"/>
      <c r="D107" s="17"/>
      <c r="E107" s="17"/>
      <c r="F107" s="18"/>
      <c r="G107" s="13" t="s">
        <v>65</v>
      </c>
      <c r="H107" s="15"/>
      <c r="I107" s="6">
        <f>I31</f>
        <v>2755.11</v>
      </c>
      <c r="J107" s="8"/>
    </row>
    <row r="108" spans="1:10" ht="15.75" customHeight="1">
      <c r="A108" s="19"/>
      <c r="B108" s="20"/>
      <c r="C108" s="20"/>
      <c r="D108" s="20"/>
      <c r="E108" s="20"/>
      <c r="F108" s="21"/>
      <c r="G108" s="13" t="s">
        <v>97</v>
      </c>
      <c r="H108" s="15"/>
      <c r="I108" s="6">
        <f>I64</f>
        <v>2286.91</v>
      </c>
      <c r="J108" s="8"/>
    </row>
    <row r="109" spans="1:10" ht="15.75" customHeight="1">
      <c r="A109" s="19"/>
      <c r="B109" s="20"/>
      <c r="C109" s="20"/>
      <c r="D109" s="20"/>
      <c r="E109" s="20"/>
      <c r="F109" s="21"/>
      <c r="G109" s="13" t="s">
        <v>107</v>
      </c>
      <c r="H109" s="15"/>
      <c r="I109" s="6">
        <f>I75</f>
        <v>351.43</v>
      </c>
      <c r="J109" s="8"/>
    </row>
    <row r="110" spans="1:10" ht="15.75" customHeight="1">
      <c r="A110" s="19"/>
      <c r="B110" s="20"/>
      <c r="C110" s="20"/>
      <c r="D110" s="20"/>
      <c r="E110" s="20"/>
      <c r="F110" s="21"/>
      <c r="G110" s="13" t="s">
        <v>135</v>
      </c>
      <c r="H110" s="15"/>
      <c r="I110" s="6">
        <f>I98</f>
        <v>103.56</v>
      </c>
      <c r="J110" s="8"/>
    </row>
    <row r="111" spans="1:10" ht="15.75" customHeight="1">
      <c r="A111" s="19"/>
      <c r="B111" s="20"/>
      <c r="C111" s="20"/>
      <c r="D111" s="20"/>
      <c r="E111" s="20"/>
      <c r="F111" s="21"/>
      <c r="G111" s="13" t="s">
        <v>136</v>
      </c>
      <c r="H111" s="15"/>
      <c r="I111" s="6">
        <f>I106</f>
        <v>48.103333333333339</v>
      </c>
      <c r="J111" s="8"/>
    </row>
    <row r="112" spans="1:10" ht="15.75" customHeight="1">
      <c r="A112" s="22"/>
      <c r="B112" s="23"/>
      <c r="C112" s="23"/>
      <c r="D112" s="23"/>
      <c r="E112" s="23"/>
      <c r="F112" s="24"/>
      <c r="G112" s="13" t="s">
        <v>67</v>
      </c>
      <c r="H112" s="15"/>
      <c r="I112" s="6">
        <f>SUM(I107:I111)</f>
        <v>5545.1133333333346</v>
      </c>
      <c r="J112" s="8"/>
    </row>
    <row r="113" spans="1:10" ht="15.75" customHeight="1">
      <c r="A113" s="13" t="s">
        <v>137</v>
      </c>
      <c r="B113" s="14"/>
      <c r="C113" s="14"/>
      <c r="D113" s="14"/>
      <c r="E113" s="14"/>
      <c r="F113" s="14"/>
      <c r="G113" s="14"/>
      <c r="H113" s="14"/>
      <c r="I113" s="15"/>
      <c r="J113" s="8"/>
    </row>
    <row r="114" spans="1:10" ht="15.75" customHeight="1">
      <c r="A114" s="7">
        <v>6</v>
      </c>
      <c r="B114" s="13" t="s">
        <v>138</v>
      </c>
      <c r="C114" s="14"/>
      <c r="D114" s="14"/>
      <c r="E114" s="14"/>
      <c r="F114" s="14"/>
      <c r="G114" s="15"/>
      <c r="H114" s="7" t="s">
        <v>48</v>
      </c>
      <c r="I114" s="7" t="s">
        <v>49</v>
      </c>
      <c r="J114" s="8"/>
    </row>
    <row r="115" spans="1:10" ht="15.75" customHeight="1">
      <c r="A115" s="7" t="s">
        <v>22</v>
      </c>
      <c r="B115" s="13" t="s">
        <v>139</v>
      </c>
      <c r="C115" s="14"/>
      <c r="D115" s="14"/>
      <c r="E115" s="14"/>
      <c r="F115" s="14"/>
      <c r="G115" s="15"/>
      <c r="H115" s="5">
        <v>1.4999999999999999E-2</v>
      </c>
      <c r="I115" s="6">
        <f>ROUND(H115*I112,2)</f>
        <v>83.18</v>
      </c>
      <c r="J115" s="8"/>
    </row>
    <row r="116" spans="1:10" ht="15.75" customHeight="1">
      <c r="A116" s="7" t="s">
        <v>24</v>
      </c>
      <c r="B116" s="13" t="s">
        <v>140</v>
      </c>
      <c r="C116" s="14"/>
      <c r="D116" s="14"/>
      <c r="E116" s="14"/>
      <c r="F116" s="14"/>
      <c r="G116" s="15"/>
      <c r="H116" s="5">
        <v>1.2999999999999999E-2</v>
      </c>
      <c r="I116" s="6">
        <f>ROUND(H116*(I112+I115),2)</f>
        <v>73.17</v>
      </c>
      <c r="J116" s="8"/>
    </row>
    <row r="117" spans="1:10" ht="15.75" customHeight="1">
      <c r="A117" s="7" t="s">
        <v>27</v>
      </c>
      <c r="B117" s="13" t="s">
        <v>141</v>
      </c>
      <c r="C117" s="14"/>
      <c r="D117" s="14"/>
      <c r="E117" s="14"/>
      <c r="F117" s="14"/>
      <c r="G117" s="15"/>
      <c r="H117" s="5"/>
      <c r="I117" s="6"/>
      <c r="J117" s="8"/>
    </row>
    <row r="118" spans="1:10" ht="15.75" customHeight="1">
      <c r="A118" s="7" t="s">
        <v>142</v>
      </c>
      <c r="B118" s="13" t="s">
        <v>143</v>
      </c>
      <c r="C118" s="14"/>
      <c r="D118" s="14"/>
      <c r="E118" s="14"/>
      <c r="F118" s="14"/>
      <c r="G118" s="15"/>
      <c r="H118" s="5">
        <v>1.6999999999999999E-3</v>
      </c>
      <c r="I118" s="6">
        <f t="shared" ref="I118:I120" si="8">ROUND($I$128*H118,2)</f>
        <v>10.3</v>
      </c>
      <c r="J118" s="8"/>
    </row>
    <row r="119" spans="1:10" ht="15.75" customHeight="1">
      <c r="A119" s="7" t="s">
        <v>144</v>
      </c>
      <c r="B119" s="13" t="s">
        <v>145</v>
      </c>
      <c r="C119" s="14"/>
      <c r="D119" s="14"/>
      <c r="E119" s="14"/>
      <c r="F119" s="14"/>
      <c r="G119" s="15"/>
      <c r="H119" s="5">
        <v>7.6E-3</v>
      </c>
      <c r="I119" s="6">
        <f t="shared" si="8"/>
        <v>46.06</v>
      </c>
      <c r="J119" s="8"/>
    </row>
    <row r="120" spans="1:10" ht="15.75" customHeight="1">
      <c r="A120" s="7" t="s">
        <v>146</v>
      </c>
      <c r="B120" s="13" t="s">
        <v>147</v>
      </c>
      <c r="C120" s="14"/>
      <c r="D120" s="14"/>
      <c r="E120" s="14"/>
      <c r="F120" s="14"/>
      <c r="G120" s="15"/>
      <c r="H120" s="5">
        <v>0.05</v>
      </c>
      <c r="I120" s="6">
        <f t="shared" si="8"/>
        <v>303.04000000000002</v>
      </c>
      <c r="J120" s="8"/>
    </row>
    <row r="121" spans="1:10" ht="15.75" customHeight="1">
      <c r="A121" s="13" t="s">
        <v>148</v>
      </c>
      <c r="B121" s="14"/>
      <c r="C121" s="14"/>
      <c r="D121" s="14"/>
      <c r="E121" s="14"/>
      <c r="F121" s="14"/>
      <c r="G121" s="15"/>
      <c r="H121" s="5">
        <f t="shared" ref="H121:I121" si="9">SUM(H115:H120)</f>
        <v>8.7300000000000003E-2</v>
      </c>
      <c r="I121" s="6">
        <f t="shared" si="9"/>
        <v>515.75</v>
      </c>
      <c r="J121" s="8"/>
    </row>
    <row r="122" spans="1:10" ht="15.75" customHeight="1">
      <c r="A122" s="7"/>
      <c r="B122" s="13"/>
      <c r="C122" s="14"/>
      <c r="D122" s="14"/>
      <c r="E122" s="14"/>
      <c r="F122" s="14"/>
      <c r="G122" s="14"/>
      <c r="H122" s="14"/>
      <c r="I122" s="15"/>
      <c r="J122" s="8"/>
    </row>
    <row r="123" spans="1:10" ht="15.75" customHeight="1">
      <c r="A123" s="7" t="s">
        <v>149</v>
      </c>
      <c r="B123" s="13" t="s">
        <v>150</v>
      </c>
      <c r="C123" s="14"/>
      <c r="D123" s="14"/>
      <c r="E123" s="14"/>
      <c r="F123" s="14"/>
      <c r="G123" s="15"/>
      <c r="H123" s="5">
        <f>SUM(H118+H119+H120)</f>
        <v>5.9300000000000005E-2</v>
      </c>
      <c r="I123" s="7"/>
      <c r="J123" s="8"/>
    </row>
    <row r="124" spans="1:10" ht="15.75" customHeight="1">
      <c r="A124" s="7"/>
      <c r="B124" s="13">
        <v>100</v>
      </c>
      <c r="C124" s="14"/>
      <c r="D124" s="14"/>
      <c r="E124" s="14"/>
      <c r="F124" s="14"/>
      <c r="G124" s="15"/>
      <c r="H124" s="7"/>
      <c r="I124" s="7"/>
      <c r="J124" s="8"/>
    </row>
    <row r="125" spans="1:10" ht="15.75" customHeight="1">
      <c r="A125" s="7"/>
      <c r="B125" s="7"/>
      <c r="C125" s="7"/>
      <c r="D125" s="7"/>
      <c r="E125" s="7"/>
      <c r="F125" s="7"/>
      <c r="G125" s="7"/>
      <c r="H125" s="7"/>
      <c r="I125" s="7"/>
      <c r="J125" s="8"/>
    </row>
    <row r="126" spans="1:10" ht="15.75" customHeight="1">
      <c r="A126" s="7" t="s">
        <v>151</v>
      </c>
      <c r="B126" s="13" t="s">
        <v>152</v>
      </c>
      <c r="C126" s="14"/>
      <c r="D126" s="14"/>
      <c r="E126" s="14"/>
      <c r="F126" s="14"/>
      <c r="G126" s="15"/>
      <c r="H126" s="7"/>
      <c r="I126" s="6">
        <f>I112+I115+I116</f>
        <v>5701.463333333335</v>
      </c>
      <c r="J126" s="8"/>
    </row>
    <row r="127" spans="1:10" ht="15.75" customHeight="1">
      <c r="A127" s="7"/>
      <c r="B127" s="7"/>
      <c r="C127" s="7"/>
      <c r="D127" s="7"/>
      <c r="E127" s="7"/>
      <c r="F127" s="7"/>
      <c r="G127" s="7"/>
      <c r="H127" s="7"/>
      <c r="I127" s="6"/>
      <c r="J127" s="8"/>
    </row>
    <row r="128" spans="1:10" ht="15.75" customHeight="1">
      <c r="A128" s="7" t="s">
        <v>153</v>
      </c>
      <c r="B128" s="13" t="s">
        <v>154</v>
      </c>
      <c r="C128" s="14"/>
      <c r="D128" s="14"/>
      <c r="E128" s="14"/>
      <c r="F128" s="14"/>
      <c r="G128" s="15"/>
      <c r="H128" s="7"/>
      <c r="I128" s="6">
        <f>ROUND(I126/(1-H123),2)</f>
        <v>6060.87</v>
      </c>
      <c r="J128" s="8"/>
    </row>
    <row r="129" spans="1:10" ht="15.75" customHeight="1">
      <c r="A129" s="7"/>
      <c r="B129" s="7"/>
      <c r="C129" s="7"/>
      <c r="D129" s="7"/>
      <c r="E129" s="7"/>
      <c r="F129" s="7"/>
      <c r="G129" s="7"/>
      <c r="H129" s="7"/>
      <c r="I129" s="6"/>
      <c r="J129" s="8"/>
    </row>
    <row r="130" spans="1:10" ht="15.75" customHeight="1">
      <c r="A130" s="7"/>
      <c r="B130" s="13" t="s">
        <v>155</v>
      </c>
      <c r="C130" s="14"/>
      <c r="D130" s="14"/>
      <c r="E130" s="14"/>
      <c r="F130" s="14"/>
      <c r="G130" s="15"/>
      <c r="H130" s="7"/>
      <c r="I130" s="6">
        <f>I128-I126</f>
        <v>359.40666666666493</v>
      </c>
      <c r="J130" s="8"/>
    </row>
    <row r="131" spans="1:10" ht="15.75" customHeight="1">
      <c r="A131" s="7"/>
      <c r="B131" s="7"/>
      <c r="C131" s="7"/>
      <c r="D131" s="7"/>
      <c r="E131" s="7"/>
      <c r="F131" s="7"/>
      <c r="G131" s="7"/>
      <c r="H131" s="7"/>
      <c r="I131" s="7"/>
      <c r="J131" s="8"/>
    </row>
    <row r="132" spans="1:10" ht="15.75" customHeight="1">
      <c r="A132" s="25" t="s">
        <v>156</v>
      </c>
      <c r="B132" s="26"/>
      <c r="C132" s="26"/>
      <c r="D132" s="26"/>
      <c r="E132" s="26"/>
      <c r="F132" s="26"/>
      <c r="G132" s="26"/>
      <c r="H132" s="26"/>
      <c r="I132" s="27"/>
    </row>
    <row r="133" spans="1:10" ht="15.75" customHeight="1">
      <c r="A133" s="25" t="s">
        <v>157</v>
      </c>
      <c r="B133" s="26"/>
      <c r="C133" s="26"/>
      <c r="D133" s="26"/>
      <c r="E133" s="26"/>
      <c r="F133" s="26"/>
      <c r="G133" s="26"/>
      <c r="H133" s="27"/>
      <c r="I133" s="1" t="s">
        <v>49</v>
      </c>
    </row>
    <row r="134" spans="1:10" ht="15.75" customHeight="1">
      <c r="A134" s="1" t="s">
        <v>22</v>
      </c>
      <c r="B134" s="25" t="str">
        <f>A23</f>
        <v>MÓDULO 1 - COMPOSIÇÃO DA REMUNERAÇÃO</v>
      </c>
      <c r="C134" s="26"/>
      <c r="D134" s="26"/>
      <c r="E134" s="26"/>
      <c r="F134" s="26"/>
      <c r="G134" s="26"/>
      <c r="H134" s="27"/>
      <c r="I134" s="2">
        <f>I31</f>
        <v>2755.11</v>
      </c>
    </row>
    <row r="135" spans="1:10" ht="15.75" customHeight="1">
      <c r="A135" s="1" t="s">
        <v>24</v>
      </c>
      <c r="B135" s="25" t="str">
        <f>A33</f>
        <v>MÓDULO 2 – ENCARGOS E BENEFÍCIOS ANUAIS, MENSAIS E DIÁRIOS</v>
      </c>
      <c r="C135" s="26"/>
      <c r="D135" s="26"/>
      <c r="E135" s="26"/>
      <c r="F135" s="26"/>
      <c r="G135" s="26"/>
      <c r="H135" s="27"/>
      <c r="I135" s="2">
        <f>I64</f>
        <v>2286.91</v>
      </c>
    </row>
    <row r="136" spans="1:10" ht="15.75" customHeight="1">
      <c r="A136" s="1" t="s">
        <v>27</v>
      </c>
      <c r="B136" s="25" t="str">
        <f>A68</f>
        <v>MÓDULO 3 – PROVISÃO PARA RESCISÃO</v>
      </c>
      <c r="C136" s="26"/>
      <c r="D136" s="26"/>
      <c r="E136" s="26"/>
      <c r="F136" s="26"/>
      <c r="G136" s="26"/>
      <c r="H136" s="27"/>
      <c r="I136" s="2">
        <f>I75</f>
        <v>351.43</v>
      </c>
    </row>
    <row r="137" spans="1:10" ht="15.75" customHeight="1">
      <c r="A137" s="1" t="s">
        <v>29</v>
      </c>
      <c r="B137" s="25" t="str">
        <f>A80</f>
        <v>MÓDULO 4 – CUSTO DE REPOSIÇÃO DO PROFISSIONAL AUSENTE</v>
      </c>
      <c r="C137" s="26"/>
      <c r="D137" s="26"/>
      <c r="E137" s="26"/>
      <c r="F137" s="26"/>
      <c r="G137" s="26"/>
      <c r="H137" s="27"/>
      <c r="I137" s="2">
        <f>I98</f>
        <v>103.56</v>
      </c>
    </row>
    <row r="138" spans="1:10" ht="15.75" customHeight="1">
      <c r="A138" s="1" t="s">
        <v>54</v>
      </c>
      <c r="B138" s="25" t="str">
        <f>A100</f>
        <v>MÓDULO 5 – INSUMOS DIVERSOS</v>
      </c>
      <c r="C138" s="26"/>
      <c r="D138" s="26"/>
      <c r="E138" s="26"/>
      <c r="F138" s="26"/>
      <c r="G138" s="26"/>
      <c r="H138" s="27"/>
      <c r="I138" s="2">
        <f>I106</f>
        <v>48.103333333333339</v>
      </c>
    </row>
    <row r="139" spans="1:10" ht="15.75" customHeight="1">
      <c r="A139" s="25" t="s">
        <v>158</v>
      </c>
      <c r="B139" s="26"/>
      <c r="C139" s="26"/>
      <c r="D139" s="26"/>
      <c r="E139" s="26"/>
      <c r="F139" s="26"/>
      <c r="G139" s="26"/>
      <c r="H139" s="27"/>
      <c r="I139" s="2">
        <f>SUM(I134:I138)</f>
        <v>5545.1133333333346</v>
      </c>
    </row>
    <row r="140" spans="1:10" ht="15.75" customHeight="1">
      <c r="A140" s="1" t="s">
        <v>56</v>
      </c>
      <c r="B140" s="25" t="str">
        <f>A113</f>
        <v>MÓDULO 6 – CUSTOS INDIRETOS, TRIBUTOS E LUCRO</v>
      </c>
      <c r="C140" s="26"/>
      <c r="D140" s="26"/>
      <c r="E140" s="26"/>
      <c r="F140" s="26"/>
      <c r="G140" s="26"/>
      <c r="H140" s="27"/>
      <c r="I140" s="2">
        <f>I121</f>
        <v>515.75</v>
      </c>
    </row>
    <row r="141" spans="1:10" ht="15.75" customHeight="1">
      <c r="A141" s="25" t="s">
        <v>159</v>
      </c>
      <c r="B141" s="26"/>
      <c r="C141" s="26"/>
      <c r="D141" s="26"/>
      <c r="E141" s="26"/>
      <c r="F141" s="26"/>
      <c r="G141" s="26"/>
      <c r="H141" s="27"/>
      <c r="I141" s="2">
        <f>SUM(I139:I140)</f>
        <v>6060.8633333333346</v>
      </c>
    </row>
    <row r="142" spans="1:10" ht="15.75" customHeight="1"/>
    <row r="143" spans="1:10" ht="15.75" customHeight="1"/>
    <row r="144" spans="1:10"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5">
    <mergeCell ref="A34:G34"/>
    <mergeCell ref="B35:G35"/>
    <mergeCell ref="B36:G36"/>
    <mergeCell ref="A37:G37"/>
    <mergeCell ref="G38:H38"/>
    <mergeCell ref="G39:H39"/>
    <mergeCell ref="G40:H40"/>
    <mergeCell ref="A38:F40"/>
    <mergeCell ref="A41:G41"/>
    <mergeCell ref="B42:G42"/>
    <mergeCell ref="B43:G43"/>
    <mergeCell ref="B44:G44"/>
    <mergeCell ref="B45:G45"/>
    <mergeCell ref="B46:G46"/>
    <mergeCell ref="B47:G47"/>
    <mergeCell ref="B48:G48"/>
    <mergeCell ref="B49:G49"/>
    <mergeCell ref="A50:G50"/>
    <mergeCell ref="A51:I51"/>
    <mergeCell ref="A52:G52"/>
    <mergeCell ref="B53:G53"/>
    <mergeCell ref="B54:G54"/>
    <mergeCell ref="B55:G55"/>
    <mergeCell ref="B56:G56"/>
    <mergeCell ref="A57:H57"/>
    <mergeCell ref="A58:I58"/>
    <mergeCell ref="A59:I59"/>
    <mergeCell ref="A60:H60"/>
    <mergeCell ref="B61:H61"/>
    <mergeCell ref="B62:H62"/>
    <mergeCell ref="B63:H63"/>
    <mergeCell ref="A64:H64"/>
    <mergeCell ref="A65:F67"/>
    <mergeCell ref="G65:H65"/>
    <mergeCell ref="G66:H66"/>
    <mergeCell ref="G67:H67"/>
    <mergeCell ref="A68:I68"/>
    <mergeCell ref="B69:G69"/>
    <mergeCell ref="B70:G70"/>
    <mergeCell ref="B71:G71"/>
    <mergeCell ref="B72:G72"/>
    <mergeCell ref="B73:G73"/>
    <mergeCell ref="A1:I1"/>
    <mergeCell ref="A3:I3"/>
    <mergeCell ref="A4:I4"/>
    <mergeCell ref="A5:G5"/>
    <mergeCell ref="H5:I5"/>
    <mergeCell ref="A6:I6"/>
    <mergeCell ref="A7:I7"/>
    <mergeCell ref="C14:D14"/>
    <mergeCell ref="E14:I14"/>
    <mergeCell ref="B8:H8"/>
    <mergeCell ref="B9:H9"/>
    <mergeCell ref="B10:H10"/>
    <mergeCell ref="B11:H11"/>
    <mergeCell ref="A12:I12"/>
    <mergeCell ref="A13:I13"/>
    <mergeCell ref="A14:B14"/>
    <mergeCell ref="A15:B15"/>
    <mergeCell ref="C15:D15"/>
    <mergeCell ref="E15:I15"/>
    <mergeCell ref="A16:I16"/>
    <mergeCell ref="B17:H17"/>
    <mergeCell ref="B18:H18"/>
    <mergeCell ref="B19:H19"/>
    <mergeCell ref="B20:H20"/>
    <mergeCell ref="B21:H21"/>
    <mergeCell ref="A22:I22"/>
    <mergeCell ref="A23:I23"/>
    <mergeCell ref="B24:G24"/>
    <mergeCell ref="B25:G25"/>
    <mergeCell ref="B26:G26"/>
    <mergeCell ref="B27:G27"/>
    <mergeCell ref="B28:G28"/>
    <mergeCell ref="B29:G29"/>
    <mergeCell ref="B30:G30"/>
    <mergeCell ref="A31:H31"/>
    <mergeCell ref="A32:I32"/>
    <mergeCell ref="A33:I33"/>
    <mergeCell ref="B74:G74"/>
    <mergeCell ref="A75:G75"/>
    <mergeCell ref="A76:F79"/>
    <mergeCell ref="G76:H76"/>
    <mergeCell ref="G77:H77"/>
    <mergeCell ref="G78:H78"/>
    <mergeCell ref="G79:H79"/>
    <mergeCell ref="B138:H138"/>
    <mergeCell ref="A80:I80"/>
    <mergeCell ref="A81:G81"/>
    <mergeCell ref="B82:G82"/>
    <mergeCell ref="B83:G83"/>
    <mergeCell ref="B84:G84"/>
    <mergeCell ref="B85:G85"/>
    <mergeCell ref="B86:G86"/>
    <mergeCell ref="B87:G87"/>
    <mergeCell ref="A88:G88"/>
    <mergeCell ref="A89:I89"/>
    <mergeCell ref="A90:G90"/>
    <mergeCell ref="B91:G91"/>
    <mergeCell ref="A92:G92"/>
    <mergeCell ref="A93:I93"/>
    <mergeCell ref="A94:I94"/>
    <mergeCell ref="A139:H139"/>
    <mergeCell ref="B140:H140"/>
    <mergeCell ref="A141:H141"/>
    <mergeCell ref="B130:G130"/>
    <mergeCell ref="A132:I132"/>
    <mergeCell ref="A133:H133"/>
    <mergeCell ref="B134:H134"/>
    <mergeCell ref="B135:H135"/>
    <mergeCell ref="B136:H136"/>
    <mergeCell ref="B137:H137"/>
    <mergeCell ref="A95:H95"/>
    <mergeCell ref="B96:H96"/>
    <mergeCell ref="B97:H97"/>
    <mergeCell ref="A98:H98"/>
    <mergeCell ref="A99:I99"/>
    <mergeCell ref="A100:I100"/>
    <mergeCell ref="G107:H107"/>
    <mergeCell ref="G108:H108"/>
    <mergeCell ref="G109:H109"/>
    <mergeCell ref="G110:H110"/>
    <mergeCell ref="G111:H111"/>
    <mergeCell ref="G112:H112"/>
    <mergeCell ref="B101:G101"/>
    <mergeCell ref="B102:G102"/>
    <mergeCell ref="B103:G103"/>
    <mergeCell ref="B104:G104"/>
    <mergeCell ref="B105:G105"/>
    <mergeCell ref="A106:G106"/>
    <mergeCell ref="A107:F112"/>
    <mergeCell ref="B122:I122"/>
    <mergeCell ref="B123:G123"/>
    <mergeCell ref="B124:G124"/>
    <mergeCell ref="B126:G126"/>
    <mergeCell ref="B128:G128"/>
    <mergeCell ref="A113:I113"/>
    <mergeCell ref="B114:G114"/>
    <mergeCell ref="B115:G115"/>
    <mergeCell ref="B116:G116"/>
    <mergeCell ref="B117:G117"/>
    <mergeCell ref="B118:G118"/>
    <mergeCell ref="B119:G119"/>
    <mergeCell ref="B120:G120"/>
    <mergeCell ref="A121:G121"/>
  </mergeCells>
  <pageMargins left="0.78740157480314965" right="0.78740157480314965" top="1.0629921259842521" bottom="1.0629921259842521" header="0" footer="0"/>
  <pageSetup paperSize="9" scale="60" orientation="portrait" r:id="rId1"/>
  <headerFooter>
    <oddHeader>&amp;C&amp;A</oddHeader>
    <oddFooter>&amp;CPágina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00"/>
  <sheetViews>
    <sheetView topLeftCell="A25" zoomScale="70" zoomScaleNormal="70" workbookViewId="0">
      <selection activeCell="I25" sqref="I25"/>
    </sheetView>
  </sheetViews>
  <sheetFormatPr defaultColWidth="14.44140625" defaultRowHeight="15" customHeight="1"/>
  <cols>
    <col min="1" max="1" width="7.44140625" customWidth="1"/>
    <col min="2" max="2" width="12.44140625" customWidth="1"/>
    <col min="3" max="3" width="15" customWidth="1"/>
    <col min="4" max="4" width="15.33203125" customWidth="1"/>
    <col min="5" max="5" width="13.44140625" customWidth="1"/>
    <col min="6" max="6" width="13.5546875" customWidth="1"/>
    <col min="7" max="7" width="11.88671875" customWidth="1"/>
    <col min="8" max="8" width="12.88671875" customWidth="1"/>
    <col min="9" max="9" width="33.6640625" customWidth="1"/>
    <col min="10" max="26" width="9" customWidth="1"/>
  </cols>
  <sheetData>
    <row r="1" spans="1:9" ht="20.25" customHeight="1">
      <c r="A1" s="28" t="s">
        <v>17</v>
      </c>
      <c r="B1" s="26"/>
      <c r="C1" s="26"/>
      <c r="D1" s="26"/>
      <c r="E1" s="26"/>
      <c r="F1" s="26"/>
      <c r="G1" s="26"/>
      <c r="H1" s="26"/>
      <c r="I1" s="27"/>
    </row>
    <row r="2" spans="1:9" ht="14.4">
      <c r="A2" s="1"/>
      <c r="B2" s="1"/>
      <c r="C2" s="1"/>
      <c r="D2" s="1"/>
      <c r="E2" s="1"/>
      <c r="F2" s="1"/>
      <c r="G2" s="1"/>
      <c r="H2" s="1"/>
      <c r="I2" s="1"/>
    </row>
    <row r="3" spans="1:9" ht="14.4">
      <c r="A3" s="25" t="s">
        <v>160</v>
      </c>
      <c r="B3" s="26"/>
      <c r="C3" s="26"/>
      <c r="D3" s="26"/>
      <c r="E3" s="26"/>
      <c r="F3" s="26"/>
      <c r="G3" s="26"/>
      <c r="H3" s="26"/>
      <c r="I3" s="27"/>
    </row>
    <row r="4" spans="1:9" ht="14.4">
      <c r="A4" s="25"/>
      <c r="B4" s="26"/>
      <c r="C4" s="26"/>
      <c r="D4" s="26"/>
      <c r="E4" s="26"/>
      <c r="F4" s="26"/>
      <c r="G4" s="26"/>
      <c r="H4" s="26"/>
      <c r="I4" s="27"/>
    </row>
    <row r="5" spans="1:9" ht="14.4">
      <c r="A5" s="25" t="s">
        <v>19</v>
      </c>
      <c r="B5" s="26"/>
      <c r="C5" s="26"/>
      <c r="D5" s="26"/>
      <c r="E5" s="26"/>
      <c r="F5" s="26"/>
      <c r="G5" s="27"/>
      <c r="H5" s="25" t="s">
        <v>20</v>
      </c>
      <c r="I5" s="27"/>
    </row>
    <row r="6" spans="1:9" ht="14.4">
      <c r="A6" s="25"/>
      <c r="B6" s="26"/>
      <c r="C6" s="26"/>
      <c r="D6" s="26"/>
      <c r="E6" s="26"/>
      <c r="F6" s="26"/>
      <c r="G6" s="26"/>
      <c r="H6" s="26"/>
      <c r="I6" s="27"/>
    </row>
    <row r="7" spans="1:9" ht="14.4">
      <c r="A7" s="25" t="s">
        <v>21</v>
      </c>
      <c r="B7" s="26"/>
      <c r="C7" s="26"/>
      <c r="D7" s="26"/>
      <c r="E7" s="26"/>
      <c r="F7" s="26"/>
      <c r="G7" s="26"/>
      <c r="H7" s="26"/>
      <c r="I7" s="27"/>
    </row>
    <row r="8" spans="1:9" ht="14.4">
      <c r="A8" s="1" t="s">
        <v>22</v>
      </c>
      <c r="B8" s="25" t="s">
        <v>23</v>
      </c>
      <c r="C8" s="26"/>
      <c r="D8" s="26"/>
      <c r="E8" s="26"/>
      <c r="F8" s="26"/>
      <c r="G8" s="26"/>
      <c r="H8" s="27"/>
      <c r="I8" s="1"/>
    </row>
    <row r="9" spans="1:9" ht="14.4">
      <c r="A9" s="1" t="s">
        <v>24</v>
      </c>
      <c r="B9" s="25" t="s">
        <v>25</v>
      </c>
      <c r="C9" s="26"/>
      <c r="D9" s="26"/>
      <c r="E9" s="26"/>
      <c r="F9" s="26"/>
      <c r="G9" s="26"/>
      <c r="H9" s="27"/>
      <c r="I9" s="1" t="s">
        <v>26</v>
      </c>
    </row>
    <row r="10" spans="1:9" ht="28.8">
      <c r="A10" s="1" t="s">
        <v>27</v>
      </c>
      <c r="B10" s="25" t="s">
        <v>28</v>
      </c>
      <c r="C10" s="26"/>
      <c r="D10" s="26"/>
      <c r="E10" s="26"/>
      <c r="F10" s="26"/>
      <c r="G10" s="26"/>
      <c r="H10" s="27"/>
      <c r="I10" s="9" t="s">
        <v>270</v>
      </c>
    </row>
    <row r="11" spans="1:9" ht="14.4">
      <c r="A11" s="1" t="s">
        <v>29</v>
      </c>
      <c r="B11" s="25" t="s">
        <v>30</v>
      </c>
      <c r="C11" s="26"/>
      <c r="D11" s="26"/>
      <c r="E11" s="26"/>
      <c r="F11" s="26"/>
      <c r="G11" s="26"/>
      <c r="H11" s="27"/>
      <c r="I11" s="1">
        <v>12</v>
      </c>
    </row>
    <row r="12" spans="1:9" ht="14.4">
      <c r="A12" s="25"/>
      <c r="B12" s="26"/>
      <c r="C12" s="26"/>
      <c r="D12" s="26"/>
      <c r="E12" s="26"/>
      <c r="F12" s="26"/>
      <c r="G12" s="26"/>
      <c r="H12" s="26"/>
      <c r="I12" s="27"/>
    </row>
    <row r="13" spans="1:9" ht="14.4">
      <c r="A13" s="25" t="s">
        <v>31</v>
      </c>
      <c r="B13" s="26"/>
      <c r="C13" s="26"/>
      <c r="D13" s="26"/>
      <c r="E13" s="26"/>
      <c r="F13" s="26"/>
      <c r="G13" s="26"/>
      <c r="H13" s="26"/>
      <c r="I13" s="27"/>
    </row>
    <row r="14" spans="1:9" ht="12.75" customHeight="1">
      <c r="A14" s="25" t="s">
        <v>32</v>
      </c>
      <c r="B14" s="27"/>
      <c r="C14" s="25" t="s">
        <v>33</v>
      </c>
      <c r="D14" s="27"/>
      <c r="E14" s="25" t="s">
        <v>34</v>
      </c>
      <c r="F14" s="26"/>
      <c r="G14" s="26"/>
      <c r="H14" s="26"/>
      <c r="I14" s="27"/>
    </row>
    <row r="15" spans="1:9" ht="24.75" customHeight="1">
      <c r="A15" s="25" t="s">
        <v>35</v>
      </c>
      <c r="B15" s="27"/>
      <c r="C15" s="25" t="s">
        <v>36</v>
      </c>
      <c r="D15" s="27"/>
      <c r="E15" s="25">
        <v>1</v>
      </c>
      <c r="F15" s="26"/>
      <c r="G15" s="26"/>
      <c r="H15" s="26"/>
      <c r="I15" s="27"/>
    </row>
    <row r="16" spans="1:9" ht="14.4">
      <c r="A16" s="25" t="s">
        <v>37</v>
      </c>
      <c r="B16" s="26"/>
      <c r="C16" s="26"/>
      <c r="D16" s="26"/>
      <c r="E16" s="26"/>
      <c r="F16" s="26"/>
      <c r="G16" s="26"/>
      <c r="H16" s="26"/>
      <c r="I16" s="27"/>
    </row>
    <row r="17" spans="1:9" ht="14.4">
      <c r="A17" s="1">
        <v>1</v>
      </c>
      <c r="B17" s="25" t="s">
        <v>38</v>
      </c>
      <c r="C17" s="26"/>
      <c r="D17" s="26"/>
      <c r="E17" s="26"/>
      <c r="F17" s="26"/>
      <c r="G17" s="26"/>
      <c r="H17" s="27"/>
      <c r="I17" s="1" t="s">
        <v>161</v>
      </c>
    </row>
    <row r="18" spans="1:9" ht="14.4">
      <c r="A18" s="1">
        <v>2</v>
      </c>
      <c r="B18" s="25" t="s">
        <v>40</v>
      </c>
      <c r="C18" s="26"/>
      <c r="D18" s="26"/>
      <c r="E18" s="26"/>
      <c r="F18" s="26"/>
      <c r="G18" s="26"/>
      <c r="H18" s="27"/>
      <c r="I18" s="1" t="s">
        <v>41</v>
      </c>
    </row>
    <row r="19" spans="1:9" ht="14.4">
      <c r="A19" s="1">
        <v>3</v>
      </c>
      <c r="B19" s="25" t="s">
        <v>42</v>
      </c>
      <c r="C19" s="26"/>
      <c r="D19" s="26"/>
      <c r="E19" s="26"/>
      <c r="F19" s="26"/>
      <c r="G19" s="26"/>
      <c r="H19" s="27"/>
      <c r="I19" s="1">
        <v>2188.8200000000002</v>
      </c>
    </row>
    <row r="20" spans="1:9" ht="28.8">
      <c r="A20" s="1">
        <v>4</v>
      </c>
      <c r="B20" s="25" t="s">
        <v>43</v>
      </c>
      <c r="C20" s="26"/>
      <c r="D20" s="26"/>
      <c r="E20" s="26"/>
      <c r="F20" s="26"/>
      <c r="G20" s="26"/>
      <c r="H20" s="27"/>
      <c r="I20" s="3" t="s">
        <v>44</v>
      </c>
    </row>
    <row r="21" spans="1:9" ht="15.75" customHeight="1">
      <c r="A21" s="1">
        <v>5</v>
      </c>
      <c r="B21" s="25" t="s">
        <v>45</v>
      </c>
      <c r="C21" s="26"/>
      <c r="D21" s="26"/>
      <c r="E21" s="26"/>
      <c r="F21" s="26"/>
      <c r="G21" s="26"/>
      <c r="H21" s="27"/>
      <c r="I21" s="1" t="s">
        <v>271</v>
      </c>
    </row>
    <row r="22" spans="1:9" ht="15.75" customHeight="1">
      <c r="A22" s="25"/>
      <c r="B22" s="26"/>
      <c r="C22" s="26"/>
      <c r="D22" s="26"/>
      <c r="E22" s="26"/>
      <c r="F22" s="26"/>
      <c r="G22" s="26"/>
      <c r="H22" s="26"/>
      <c r="I22" s="27"/>
    </row>
    <row r="23" spans="1:9" ht="15.75" customHeight="1">
      <c r="A23" s="25" t="s">
        <v>46</v>
      </c>
      <c r="B23" s="26"/>
      <c r="C23" s="26"/>
      <c r="D23" s="26"/>
      <c r="E23" s="26"/>
      <c r="F23" s="26"/>
      <c r="G23" s="26"/>
      <c r="H23" s="26"/>
      <c r="I23" s="27"/>
    </row>
    <row r="24" spans="1:9" ht="15.75" customHeight="1">
      <c r="A24" s="1">
        <v>1</v>
      </c>
      <c r="B24" s="25" t="s">
        <v>47</v>
      </c>
      <c r="C24" s="26"/>
      <c r="D24" s="26"/>
      <c r="E24" s="26"/>
      <c r="F24" s="26"/>
      <c r="G24" s="27"/>
      <c r="H24" s="1" t="s">
        <v>48</v>
      </c>
      <c r="I24" s="1" t="s">
        <v>49</v>
      </c>
    </row>
    <row r="25" spans="1:9" ht="15.75" customHeight="1">
      <c r="A25" s="1" t="s">
        <v>22</v>
      </c>
      <c r="B25" s="25" t="s">
        <v>50</v>
      </c>
      <c r="C25" s="26"/>
      <c r="D25" s="26"/>
      <c r="E25" s="26"/>
      <c r="F25" s="26"/>
      <c r="G25" s="27"/>
      <c r="H25" s="1"/>
      <c r="I25" s="11">
        <f>I19</f>
        <v>2188.8200000000002</v>
      </c>
    </row>
    <row r="26" spans="1:9" ht="15.75" customHeight="1">
      <c r="A26" s="1" t="s">
        <v>24</v>
      </c>
      <c r="B26" s="25" t="s">
        <v>51</v>
      </c>
      <c r="C26" s="26"/>
      <c r="D26" s="26"/>
      <c r="E26" s="26"/>
      <c r="F26" s="26"/>
      <c r="G26" s="27"/>
      <c r="H26" s="1"/>
      <c r="I26" s="2">
        <v>0</v>
      </c>
    </row>
    <row r="27" spans="1:9" ht="15.75" customHeight="1">
      <c r="A27" s="1" t="s">
        <v>27</v>
      </c>
      <c r="B27" s="25" t="s">
        <v>52</v>
      </c>
      <c r="C27" s="26"/>
      <c r="D27" s="26"/>
      <c r="E27" s="26"/>
      <c r="F27" s="26"/>
      <c r="G27" s="27"/>
      <c r="H27" s="1"/>
      <c r="I27" s="2">
        <v>0</v>
      </c>
    </row>
    <row r="28" spans="1:9" ht="15.75" customHeight="1">
      <c r="A28" s="1" t="s">
        <v>29</v>
      </c>
      <c r="B28" s="25" t="s">
        <v>53</v>
      </c>
      <c r="C28" s="26"/>
      <c r="D28" s="26"/>
      <c r="E28" s="26"/>
      <c r="F28" s="26"/>
      <c r="G28" s="27"/>
      <c r="H28" s="1"/>
      <c r="I28" s="2">
        <v>0</v>
      </c>
    </row>
    <row r="29" spans="1:9" ht="15.75" customHeight="1">
      <c r="A29" s="1" t="s">
        <v>54</v>
      </c>
      <c r="B29" s="25" t="s">
        <v>55</v>
      </c>
      <c r="C29" s="26"/>
      <c r="D29" s="26"/>
      <c r="E29" s="26"/>
      <c r="F29" s="26"/>
      <c r="G29" s="27"/>
      <c r="H29" s="1"/>
      <c r="I29" s="2">
        <v>0</v>
      </c>
    </row>
    <row r="30" spans="1:9" ht="15.75" customHeight="1">
      <c r="A30" s="1" t="s">
        <v>56</v>
      </c>
      <c r="B30" s="25" t="s">
        <v>57</v>
      </c>
      <c r="C30" s="26"/>
      <c r="D30" s="26"/>
      <c r="E30" s="26"/>
      <c r="F30" s="26"/>
      <c r="G30" s="27"/>
      <c r="H30" s="1"/>
      <c r="I30" s="2">
        <v>0</v>
      </c>
    </row>
    <row r="31" spans="1:9" ht="15.75" customHeight="1">
      <c r="A31" s="25" t="s">
        <v>58</v>
      </c>
      <c r="B31" s="26"/>
      <c r="C31" s="26"/>
      <c r="D31" s="26"/>
      <c r="E31" s="26"/>
      <c r="F31" s="26"/>
      <c r="G31" s="26"/>
      <c r="H31" s="27"/>
      <c r="I31" s="2">
        <f>SUM(I25:I30)</f>
        <v>2188.8200000000002</v>
      </c>
    </row>
    <row r="32" spans="1:9" ht="15.75" customHeight="1">
      <c r="A32" s="25"/>
      <c r="B32" s="26"/>
      <c r="C32" s="26"/>
      <c r="D32" s="26"/>
      <c r="E32" s="26"/>
      <c r="F32" s="26"/>
      <c r="G32" s="26"/>
      <c r="H32" s="26"/>
      <c r="I32" s="27"/>
    </row>
    <row r="33" spans="1:9" ht="15.75" customHeight="1">
      <c r="A33" s="25" t="s">
        <v>59</v>
      </c>
      <c r="B33" s="26"/>
      <c r="C33" s="26"/>
      <c r="D33" s="26"/>
      <c r="E33" s="26"/>
      <c r="F33" s="26"/>
      <c r="G33" s="26"/>
      <c r="H33" s="26"/>
      <c r="I33" s="27"/>
    </row>
    <row r="34" spans="1:9" ht="15.75" customHeight="1">
      <c r="A34" s="25" t="s">
        <v>60</v>
      </c>
      <c r="B34" s="26"/>
      <c r="C34" s="26"/>
      <c r="D34" s="26"/>
      <c r="E34" s="26"/>
      <c r="F34" s="26"/>
      <c r="G34" s="27"/>
      <c r="H34" s="1" t="s">
        <v>48</v>
      </c>
      <c r="I34" s="1" t="s">
        <v>49</v>
      </c>
    </row>
    <row r="35" spans="1:9" ht="15.75" customHeight="1">
      <c r="A35" s="1" t="s">
        <v>22</v>
      </c>
      <c r="B35" s="25" t="s">
        <v>61</v>
      </c>
      <c r="C35" s="26"/>
      <c r="D35" s="26"/>
      <c r="E35" s="26"/>
      <c r="F35" s="26"/>
      <c r="G35" s="27"/>
      <c r="H35" s="4">
        <f>ROUND(1/12,4)</f>
        <v>8.3299999999999999E-2</v>
      </c>
      <c r="I35" s="2">
        <f>ROUND(I31*H35,2)</f>
        <v>182.33</v>
      </c>
    </row>
    <row r="36" spans="1:9" ht="15.75" customHeight="1">
      <c r="A36" s="1" t="s">
        <v>24</v>
      </c>
      <c r="B36" s="25" t="s">
        <v>62</v>
      </c>
      <c r="C36" s="26"/>
      <c r="D36" s="26"/>
      <c r="E36" s="26"/>
      <c r="F36" s="26"/>
      <c r="G36" s="27"/>
      <c r="H36" s="4">
        <v>0.121</v>
      </c>
      <c r="I36" s="2">
        <f>ROUND(I31*H36,2)</f>
        <v>264.85000000000002</v>
      </c>
    </row>
    <row r="37" spans="1:9" ht="15.75" customHeight="1">
      <c r="A37" s="25" t="s">
        <v>63</v>
      </c>
      <c r="B37" s="26"/>
      <c r="C37" s="26"/>
      <c r="D37" s="26"/>
      <c r="E37" s="26"/>
      <c r="F37" s="26"/>
      <c r="G37" s="27"/>
      <c r="H37" s="4">
        <f t="shared" ref="H37:I37" si="0">SUM(H35:H36)</f>
        <v>0.20429999999999998</v>
      </c>
      <c r="I37" s="2">
        <f t="shared" si="0"/>
        <v>447.18000000000006</v>
      </c>
    </row>
    <row r="38" spans="1:9" ht="15.75" customHeight="1">
      <c r="A38" s="29" t="s">
        <v>162</v>
      </c>
      <c r="B38" s="30"/>
      <c r="C38" s="30"/>
      <c r="D38" s="30"/>
      <c r="E38" s="30"/>
      <c r="F38" s="31"/>
      <c r="G38" s="25" t="s">
        <v>65</v>
      </c>
      <c r="H38" s="27"/>
      <c r="I38" s="2">
        <f>I31</f>
        <v>2188.8200000000002</v>
      </c>
    </row>
    <row r="39" spans="1:9" ht="15.75" customHeight="1">
      <c r="A39" s="32"/>
      <c r="B39" s="33"/>
      <c r="C39" s="33"/>
      <c r="D39" s="33"/>
      <c r="E39" s="33"/>
      <c r="F39" s="34"/>
      <c r="G39" s="25" t="s">
        <v>66</v>
      </c>
      <c r="H39" s="27"/>
      <c r="I39" s="2">
        <f>I37</f>
        <v>447.18000000000006</v>
      </c>
    </row>
    <row r="40" spans="1:9" ht="15.75" customHeight="1">
      <c r="A40" s="35"/>
      <c r="B40" s="36"/>
      <c r="C40" s="36"/>
      <c r="D40" s="36"/>
      <c r="E40" s="36"/>
      <c r="F40" s="37"/>
      <c r="G40" s="25" t="s">
        <v>67</v>
      </c>
      <c r="H40" s="27"/>
      <c r="I40" s="2">
        <f>SUM(I38:I39)</f>
        <v>2636</v>
      </c>
    </row>
    <row r="41" spans="1:9" ht="15.75" customHeight="1">
      <c r="A41" s="25" t="s">
        <v>68</v>
      </c>
      <c r="B41" s="26"/>
      <c r="C41" s="26"/>
      <c r="D41" s="26"/>
      <c r="E41" s="26"/>
      <c r="F41" s="26"/>
      <c r="G41" s="27"/>
      <c r="H41" s="1" t="s">
        <v>48</v>
      </c>
      <c r="I41" s="1" t="s">
        <v>49</v>
      </c>
    </row>
    <row r="42" spans="1:9" ht="15.75" customHeight="1">
      <c r="A42" s="1" t="s">
        <v>22</v>
      </c>
      <c r="B42" s="25" t="s">
        <v>69</v>
      </c>
      <c r="C42" s="26"/>
      <c r="D42" s="26"/>
      <c r="E42" s="26"/>
      <c r="F42" s="26"/>
      <c r="G42" s="27"/>
      <c r="H42" s="4">
        <v>0.2</v>
      </c>
      <c r="I42" s="2">
        <f t="shared" ref="I42:I49" si="1">ROUND($I$40*H42,2)</f>
        <v>527.20000000000005</v>
      </c>
    </row>
    <row r="43" spans="1:9" ht="15.75" customHeight="1">
      <c r="A43" s="1" t="s">
        <v>24</v>
      </c>
      <c r="B43" s="25" t="s">
        <v>70</v>
      </c>
      <c r="C43" s="26"/>
      <c r="D43" s="26"/>
      <c r="E43" s="26"/>
      <c r="F43" s="26"/>
      <c r="G43" s="27"/>
      <c r="H43" s="4">
        <v>2.5000000000000001E-2</v>
      </c>
      <c r="I43" s="2">
        <f t="shared" si="1"/>
        <v>65.900000000000006</v>
      </c>
    </row>
    <row r="44" spans="1:9" ht="15.75" customHeight="1">
      <c r="A44" s="1" t="s">
        <v>27</v>
      </c>
      <c r="B44" s="25" t="s">
        <v>71</v>
      </c>
      <c r="C44" s="26"/>
      <c r="D44" s="26"/>
      <c r="E44" s="26"/>
      <c r="F44" s="26"/>
      <c r="G44" s="27"/>
      <c r="H44" s="5">
        <v>2.1864000000000001E-2</v>
      </c>
      <c r="I44" s="2">
        <f t="shared" si="1"/>
        <v>57.63</v>
      </c>
    </row>
    <row r="45" spans="1:9" ht="15.75" customHeight="1">
      <c r="A45" s="1" t="s">
        <v>29</v>
      </c>
      <c r="B45" s="25" t="s">
        <v>72</v>
      </c>
      <c r="C45" s="26"/>
      <c r="D45" s="26"/>
      <c r="E45" s="26"/>
      <c r="F45" s="26"/>
      <c r="G45" s="27"/>
      <c r="H45" s="4">
        <v>1.4999999999999999E-2</v>
      </c>
      <c r="I45" s="2">
        <f t="shared" si="1"/>
        <v>39.54</v>
      </c>
    </row>
    <row r="46" spans="1:9" ht="15.75" customHeight="1">
      <c r="A46" s="1" t="s">
        <v>54</v>
      </c>
      <c r="B46" s="25" t="s">
        <v>73</v>
      </c>
      <c r="C46" s="26"/>
      <c r="D46" s="26"/>
      <c r="E46" s="26"/>
      <c r="F46" s="26"/>
      <c r="G46" s="27"/>
      <c r="H46" s="4">
        <v>0.01</v>
      </c>
      <c r="I46" s="2">
        <f t="shared" si="1"/>
        <v>26.36</v>
      </c>
    </row>
    <row r="47" spans="1:9" ht="15.75" customHeight="1">
      <c r="A47" s="1" t="s">
        <v>56</v>
      </c>
      <c r="B47" s="25" t="s">
        <v>74</v>
      </c>
      <c r="C47" s="26"/>
      <c r="D47" s="26"/>
      <c r="E47" s="26"/>
      <c r="F47" s="26"/>
      <c r="G47" s="27"/>
      <c r="H47" s="4">
        <v>6.0000000000000001E-3</v>
      </c>
      <c r="I47" s="2">
        <f t="shared" si="1"/>
        <v>15.82</v>
      </c>
    </row>
    <row r="48" spans="1:9" ht="15.75" customHeight="1">
      <c r="A48" s="1" t="s">
        <v>75</v>
      </c>
      <c r="B48" s="25" t="s">
        <v>76</v>
      </c>
      <c r="C48" s="26"/>
      <c r="D48" s="26"/>
      <c r="E48" s="26"/>
      <c r="F48" s="26"/>
      <c r="G48" s="27"/>
      <c r="H48" s="4">
        <v>2E-3</v>
      </c>
      <c r="I48" s="2">
        <f t="shared" si="1"/>
        <v>5.27</v>
      </c>
    </row>
    <row r="49" spans="1:9" ht="15.75" customHeight="1">
      <c r="A49" s="1" t="s">
        <v>77</v>
      </c>
      <c r="B49" s="25" t="s">
        <v>78</v>
      </c>
      <c r="C49" s="26"/>
      <c r="D49" s="26"/>
      <c r="E49" s="26"/>
      <c r="F49" s="26"/>
      <c r="G49" s="27"/>
      <c r="H49" s="4">
        <v>0.08</v>
      </c>
      <c r="I49" s="2">
        <f t="shared" si="1"/>
        <v>210.88</v>
      </c>
    </row>
    <row r="50" spans="1:9" ht="15.75" customHeight="1">
      <c r="A50" s="13" t="s">
        <v>79</v>
      </c>
      <c r="B50" s="14"/>
      <c r="C50" s="14"/>
      <c r="D50" s="14"/>
      <c r="E50" s="14"/>
      <c r="F50" s="14"/>
      <c r="G50" s="15"/>
      <c r="H50" s="5">
        <f t="shared" ref="H50:I50" si="2">SUM(H42:H49)</f>
        <v>0.35986400000000002</v>
      </c>
      <c r="I50" s="6">
        <f t="shared" si="2"/>
        <v>948.6</v>
      </c>
    </row>
    <row r="51" spans="1:9" ht="15.75" customHeight="1">
      <c r="A51" s="13"/>
      <c r="B51" s="14"/>
      <c r="C51" s="14"/>
      <c r="D51" s="14"/>
      <c r="E51" s="14"/>
      <c r="F51" s="14"/>
      <c r="G51" s="14"/>
      <c r="H51" s="14"/>
      <c r="I51" s="15"/>
    </row>
    <row r="52" spans="1:9" ht="15.75" customHeight="1">
      <c r="A52" s="13" t="s">
        <v>80</v>
      </c>
      <c r="B52" s="14"/>
      <c r="C52" s="14"/>
      <c r="D52" s="14"/>
      <c r="E52" s="14"/>
      <c r="F52" s="14"/>
      <c r="G52" s="15"/>
      <c r="H52" s="7"/>
      <c r="I52" s="7" t="s">
        <v>49</v>
      </c>
    </row>
    <row r="53" spans="1:9" ht="15.75" customHeight="1">
      <c r="A53" s="7" t="s">
        <v>22</v>
      </c>
      <c r="B53" s="13" t="s">
        <v>81</v>
      </c>
      <c r="C53" s="14"/>
      <c r="D53" s="14"/>
      <c r="E53" s="14"/>
      <c r="F53" s="14"/>
      <c r="G53" s="15"/>
      <c r="H53" s="6">
        <v>4</v>
      </c>
      <c r="I53" s="6">
        <f>ROUND((H53*2*22)-0.06*I25,2)</f>
        <v>44.67</v>
      </c>
    </row>
    <row r="54" spans="1:9" ht="15.75" customHeight="1">
      <c r="A54" s="7" t="s">
        <v>24</v>
      </c>
      <c r="B54" s="13" t="s">
        <v>82</v>
      </c>
      <c r="C54" s="14"/>
      <c r="D54" s="14"/>
      <c r="E54" s="14"/>
      <c r="F54" s="14"/>
      <c r="G54" s="15"/>
      <c r="H54" s="7" t="s">
        <v>83</v>
      </c>
      <c r="I54" s="11">
        <v>473.82</v>
      </c>
    </row>
    <row r="55" spans="1:9" ht="15.75" customHeight="1">
      <c r="A55" s="7" t="s">
        <v>27</v>
      </c>
      <c r="B55" s="13" t="s">
        <v>84</v>
      </c>
      <c r="C55" s="14"/>
      <c r="D55" s="14"/>
      <c r="E55" s="14"/>
      <c r="F55" s="14"/>
      <c r="G55" s="15"/>
      <c r="H55" s="7" t="s">
        <v>83</v>
      </c>
      <c r="I55" s="6">
        <f>'EDITOR DE TEXTO 44H'!I55</f>
        <v>42</v>
      </c>
    </row>
    <row r="56" spans="1:9" ht="15.75" customHeight="1">
      <c r="A56" s="7" t="s">
        <v>29</v>
      </c>
      <c r="B56" s="13" t="s">
        <v>85</v>
      </c>
      <c r="C56" s="14"/>
      <c r="D56" s="14"/>
      <c r="E56" s="14"/>
      <c r="F56" s="14"/>
      <c r="G56" s="15"/>
      <c r="H56" s="7" t="s">
        <v>83</v>
      </c>
      <c r="I56" s="6">
        <f>ROUND((I25*26)*0.002/12,2)</f>
        <v>9.48</v>
      </c>
    </row>
    <row r="57" spans="1:9" ht="15.75" customHeight="1">
      <c r="A57" s="25" t="s">
        <v>86</v>
      </c>
      <c r="B57" s="26"/>
      <c r="C57" s="26"/>
      <c r="D57" s="26"/>
      <c r="E57" s="26"/>
      <c r="F57" s="26"/>
      <c r="G57" s="26"/>
      <c r="H57" s="27"/>
      <c r="I57" s="2">
        <f>SUM(I53:I56)</f>
        <v>569.97</v>
      </c>
    </row>
    <row r="58" spans="1:9" ht="15.75" customHeight="1">
      <c r="A58" s="25"/>
      <c r="B58" s="26"/>
      <c r="C58" s="26"/>
      <c r="D58" s="26"/>
      <c r="E58" s="26"/>
      <c r="F58" s="26"/>
      <c r="G58" s="26"/>
      <c r="H58" s="26"/>
      <c r="I58" s="27"/>
    </row>
    <row r="59" spans="1:9" ht="15.75" customHeight="1">
      <c r="A59" s="25" t="s">
        <v>87</v>
      </c>
      <c r="B59" s="26"/>
      <c r="C59" s="26"/>
      <c r="D59" s="26"/>
      <c r="E59" s="26"/>
      <c r="F59" s="26"/>
      <c r="G59" s="26"/>
      <c r="H59" s="26"/>
      <c r="I59" s="27"/>
    </row>
    <row r="60" spans="1:9" ht="15.75" customHeight="1">
      <c r="A60" s="25" t="s">
        <v>88</v>
      </c>
      <c r="B60" s="26"/>
      <c r="C60" s="26"/>
      <c r="D60" s="26"/>
      <c r="E60" s="26"/>
      <c r="F60" s="26"/>
      <c r="G60" s="26"/>
      <c r="H60" s="27"/>
      <c r="I60" s="1" t="s">
        <v>49</v>
      </c>
    </row>
    <row r="61" spans="1:9" ht="15.75" customHeight="1">
      <c r="A61" s="1" t="s">
        <v>89</v>
      </c>
      <c r="B61" s="25" t="s">
        <v>90</v>
      </c>
      <c r="C61" s="26"/>
      <c r="D61" s="26"/>
      <c r="E61" s="26"/>
      <c r="F61" s="26"/>
      <c r="G61" s="26"/>
      <c r="H61" s="27"/>
      <c r="I61" s="2">
        <f>I37</f>
        <v>447.18000000000006</v>
      </c>
    </row>
    <row r="62" spans="1:9" ht="15.75" customHeight="1">
      <c r="A62" s="1" t="s">
        <v>91</v>
      </c>
      <c r="B62" s="25" t="s">
        <v>92</v>
      </c>
      <c r="C62" s="26"/>
      <c r="D62" s="26"/>
      <c r="E62" s="26"/>
      <c r="F62" s="26"/>
      <c r="G62" s="26"/>
      <c r="H62" s="27"/>
      <c r="I62" s="2">
        <f>I50</f>
        <v>948.6</v>
      </c>
    </row>
    <row r="63" spans="1:9" ht="15.75" customHeight="1">
      <c r="A63" s="1" t="s">
        <v>93</v>
      </c>
      <c r="B63" s="25" t="s">
        <v>94</v>
      </c>
      <c r="C63" s="26"/>
      <c r="D63" s="26"/>
      <c r="E63" s="26"/>
      <c r="F63" s="26"/>
      <c r="G63" s="26"/>
      <c r="H63" s="27"/>
      <c r="I63" s="2">
        <f>I57</f>
        <v>569.97</v>
      </c>
    </row>
    <row r="64" spans="1:9" ht="15.75" customHeight="1">
      <c r="A64" s="25" t="s">
        <v>95</v>
      </c>
      <c r="B64" s="26"/>
      <c r="C64" s="26"/>
      <c r="D64" s="26"/>
      <c r="E64" s="26"/>
      <c r="F64" s="26"/>
      <c r="G64" s="26"/>
      <c r="H64" s="27"/>
      <c r="I64" s="2">
        <f>SUM(I61:I63)</f>
        <v>1965.7500000000002</v>
      </c>
    </row>
    <row r="65" spans="1:9" ht="15.75" customHeight="1">
      <c r="A65" s="29" t="s">
        <v>163</v>
      </c>
      <c r="B65" s="30"/>
      <c r="C65" s="30"/>
      <c r="D65" s="30"/>
      <c r="E65" s="30"/>
      <c r="F65" s="31"/>
      <c r="G65" s="25" t="s">
        <v>65</v>
      </c>
      <c r="H65" s="27"/>
      <c r="I65" s="2">
        <f>I31</f>
        <v>2188.8200000000002</v>
      </c>
    </row>
    <row r="66" spans="1:9" ht="15.75" customHeight="1">
      <c r="A66" s="32"/>
      <c r="B66" s="33"/>
      <c r="C66" s="33"/>
      <c r="D66" s="33"/>
      <c r="E66" s="33"/>
      <c r="F66" s="34"/>
      <c r="G66" s="25" t="s">
        <v>97</v>
      </c>
      <c r="H66" s="27"/>
      <c r="I66" s="2">
        <f>I64</f>
        <v>1965.7500000000002</v>
      </c>
    </row>
    <row r="67" spans="1:9" ht="15.75" customHeight="1">
      <c r="A67" s="35"/>
      <c r="B67" s="36"/>
      <c r="C67" s="36"/>
      <c r="D67" s="36"/>
      <c r="E67" s="36"/>
      <c r="F67" s="37"/>
      <c r="G67" s="25" t="s">
        <v>67</v>
      </c>
      <c r="H67" s="27"/>
      <c r="I67" s="2">
        <f>SUM(I65:I66)</f>
        <v>4154.5700000000006</v>
      </c>
    </row>
    <row r="68" spans="1:9" ht="15.75" customHeight="1">
      <c r="A68" s="25" t="s">
        <v>98</v>
      </c>
      <c r="B68" s="26"/>
      <c r="C68" s="26"/>
      <c r="D68" s="26"/>
      <c r="E68" s="26"/>
      <c r="F68" s="26"/>
      <c r="G68" s="26"/>
      <c r="H68" s="26"/>
      <c r="I68" s="27"/>
    </row>
    <row r="69" spans="1:9" ht="15.75" customHeight="1">
      <c r="A69" s="1">
        <v>3</v>
      </c>
      <c r="B69" s="25" t="s">
        <v>99</v>
      </c>
      <c r="C69" s="26"/>
      <c r="D69" s="26"/>
      <c r="E69" s="26"/>
      <c r="F69" s="26"/>
      <c r="G69" s="27"/>
      <c r="H69" s="1" t="s">
        <v>48</v>
      </c>
      <c r="I69" s="1" t="s">
        <v>49</v>
      </c>
    </row>
    <row r="70" spans="1:9" ht="15.75" customHeight="1">
      <c r="A70" s="1" t="s">
        <v>22</v>
      </c>
      <c r="B70" s="25" t="s">
        <v>100</v>
      </c>
      <c r="C70" s="26"/>
      <c r="D70" s="26"/>
      <c r="E70" s="26"/>
      <c r="F70" s="26"/>
      <c r="G70" s="27"/>
      <c r="H70" s="4">
        <f>ROUND(((1/12)*5%),4)</f>
        <v>4.1999999999999997E-3</v>
      </c>
      <c r="I70" s="2">
        <f t="shared" ref="I70:I74" si="3">ROUND(H70*$I$67,2)</f>
        <v>17.45</v>
      </c>
    </row>
    <row r="71" spans="1:9" ht="15.75" customHeight="1">
      <c r="A71" s="1" t="s">
        <v>24</v>
      </c>
      <c r="B71" s="25" t="s">
        <v>101</v>
      </c>
      <c r="C71" s="26"/>
      <c r="D71" s="26"/>
      <c r="E71" s="26"/>
      <c r="F71" s="26"/>
      <c r="G71" s="27"/>
      <c r="H71" s="4">
        <f>TRUNC(H70*H49,4)</f>
        <v>2.9999999999999997E-4</v>
      </c>
      <c r="I71" s="2">
        <f t="shared" si="3"/>
        <v>1.25</v>
      </c>
    </row>
    <row r="72" spans="1:9" ht="15.75" customHeight="1">
      <c r="A72" s="1" t="s">
        <v>27</v>
      </c>
      <c r="B72" s="25" t="s">
        <v>102</v>
      </c>
      <c r="C72" s="26"/>
      <c r="D72" s="26"/>
      <c r="E72" s="26"/>
      <c r="F72" s="26"/>
      <c r="G72" s="27"/>
      <c r="H72" s="4">
        <f>ROUND(((7/30)/12)*95%,4)</f>
        <v>1.8499999999999999E-2</v>
      </c>
      <c r="I72" s="2">
        <f t="shared" si="3"/>
        <v>76.86</v>
      </c>
    </row>
    <row r="73" spans="1:9" ht="15.75" customHeight="1">
      <c r="A73" s="1" t="s">
        <v>29</v>
      </c>
      <c r="B73" s="25" t="s">
        <v>103</v>
      </c>
      <c r="C73" s="26"/>
      <c r="D73" s="26"/>
      <c r="E73" s="26"/>
      <c r="F73" s="26"/>
      <c r="G73" s="27"/>
      <c r="H73" s="4">
        <f>ROUND(H72*H50,4)</f>
        <v>6.7000000000000002E-3</v>
      </c>
      <c r="I73" s="2">
        <f t="shared" si="3"/>
        <v>27.84</v>
      </c>
    </row>
    <row r="74" spans="1:9" ht="15.75" customHeight="1">
      <c r="A74" s="1" t="s">
        <v>54</v>
      </c>
      <c r="B74" s="25" t="s">
        <v>104</v>
      </c>
      <c r="C74" s="26"/>
      <c r="D74" s="26"/>
      <c r="E74" s="26"/>
      <c r="F74" s="26"/>
      <c r="G74" s="27"/>
      <c r="H74" s="4">
        <v>0.04</v>
      </c>
      <c r="I74" s="2">
        <f t="shared" si="3"/>
        <v>166.18</v>
      </c>
    </row>
    <row r="75" spans="1:9" ht="15.75" customHeight="1">
      <c r="A75" s="25" t="s">
        <v>105</v>
      </c>
      <c r="B75" s="26"/>
      <c r="C75" s="26"/>
      <c r="D75" s="26"/>
      <c r="E75" s="26"/>
      <c r="F75" s="26"/>
      <c r="G75" s="27"/>
      <c r="H75" s="4">
        <f t="shared" ref="H75:I75" si="4">SUM(H70:H74)</f>
        <v>6.9699999999999998E-2</v>
      </c>
      <c r="I75" s="2">
        <f t="shared" si="4"/>
        <v>289.58000000000004</v>
      </c>
    </row>
    <row r="76" spans="1:9" ht="15.75" customHeight="1">
      <c r="A76" s="29" t="s">
        <v>164</v>
      </c>
      <c r="B76" s="30"/>
      <c r="C76" s="30"/>
      <c r="D76" s="30"/>
      <c r="E76" s="30"/>
      <c r="F76" s="31"/>
      <c r="G76" s="25" t="s">
        <v>65</v>
      </c>
      <c r="H76" s="27"/>
      <c r="I76" s="2">
        <f>I31</f>
        <v>2188.8200000000002</v>
      </c>
    </row>
    <row r="77" spans="1:9" ht="15.75" customHeight="1">
      <c r="A77" s="32"/>
      <c r="B77" s="33"/>
      <c r="C77" s="33"/>
      <c r="D77" s="33"/>
      <c r="E77" s="33"/>
      <c r="F77" s="34"/>
      <c r="G77" s="25" t="s">
        <v>97</v>
      </c>
      <c r="H77" s="27"/>
      <c r="I77" s="2">
        <f>I64</f>
        <v>1965.7500000000002</v>
      </c>
    </row>
    <row r="78" spans="1:9" ht="15.75" customHeight="1">
      <c r="A78" s="32"/>
      <c r="B78" s="33"/>
      <c r="C78" s="33"/>
      <c r="D78" s="33"/>
      <c r="E78" s="33"/>
      <c r="F78" s="34"/>
      <c r="G78" s="25" t="s">
        <v>107</v>
      </c>
      <c r="H78" s="27"/>
      <c r="I78" s="2">
        <f>I75</f>
        <v>289.58000000000004</v>
      </c>
    </row>
    <row r="79" spans="1:9" ht="15.75" customHeight="1">
      <c r="A79" s="35"/>
      <c r="B79" s="36"/>
      <c r="C79" s="36"/>
      <c r="D79" s="36"/>
      <c r="E79" s="36"/>
      <c r="F79" s="37"/>
      <c r="G79" s="25" t="s">
        <v>67</v>
      </c>
      <c r="H79" s="27"/>
      <c r="I79" s="2">
        <f>SUM(I76:I78)</f>
        <v>4444.1500000000005</v>
      </c>
    </row>
    <row r="80" spans="1:9" ht="15.75" customHeight="1">
      <c r="A80" s="25" t="s">
        <v>108</v>
      </c>
      <c r="B80" s="26"/>
      <c r="C80" s="26"/>
      <c r="D80" s="26"/>
      <c r="E80" s="26"/>
      <c r="F80" s="26"/>
      <c r="G80" s="26"/>
      <c r="H80" s="26"/>
      <c r="I80" s="27"/>
    </row>
    <row r="81" spans="1:9" ht="15.75" customHeight="1">
      <c r="A81" s="25" t="s">
        <v>109</v>
      </c>
      <c r="B81" s="26"/>
      <c r="C81" s="26"/>
      <c r="D81" s="26"/>
      <c r="E81" s="26"/>
      <c r="F81" s="26"/>
      <c r="G81" s="27"/>
      <c r="H81" s="1" t="s">
        <v>48</v>
      </c>
      <c r="I81" s="1" t="s">
        <v>49</v>
      </c>
    </row>
    <row r="82" spans="1:9" ht="15.75" customHeight="1">
      <c r="A82" s="1" t="s">
        <v>22</v>
      </c>
      <c r="B82" s="25" t="s">
        <v>110</v>
      </c>
      <c r="C82" s="26"/>
      <c r="D82" s="26"/>
      <c r="E82" s="26"/>
      <c r="F82" s="26"/>
      <c r="G82" s="27"/>
      <c r="H82" s="4">
        <f>ROUND(((1+1/3)/12)/12,4)</f>
        <v>9.2999999999999992E-3</v>
      </c>
      <c r="I82" s="2">
        <f t="shared" ref="I82:I87" si="5">ROUND(H82*$I$79,2)</f>
        <v>41.33</v>
      </c>
    </row>
    <row r="83" spans="1:9" ht="15.75" customHeight="1">
      <c r="A83" s="1" t="s">
        <v>24</v>
      </c>
      <c r="B83" s="25" t="s">
        <v>111</v>
      </c>
      <c r="C83" s="26"/>
      <c r="D83" s="26"/>
      <c r="E83" s="26"/>
      <c r="F83" s="26"/>
      <c r="G83" s="27"/>
      <c r="H83" s="4">
        <f>ROUND((2/30)/12,4)</f>
        <v>5.5999999999999999E-3</v>
      </c>
      <c r="I83" s="2">
        <f t="shared" si="5"/>
        <v>24.89</v>
      </c>
    </row>
    <row r="84" spans="1:9" ht="15.75" customHeight="1">
      <c r="A84" s="1" t="s">
        <v>27</v>
      </c>
      <c r="B84" s="25" t="s">
        <v>112</v>
      </c>
      <c r="C84" s="26"/>
      <c r="D84" s="26"/>
      <c r="E84" s="26"/>
      <c r="F84" s="26"/>
      <c r="G84" s="27"/>
      <c r="H84" s="4">
        <f>ROUND(((5/30)/12)*2%,4)</f>
        <v>2.9999999999999997E-4</v>
      </c>
      <c r="I84" s="2">
        <f t="shared" si="5"/>
        <v>1.33</v>
      </c>
    </row>
    <row r="85" spans="1:9" ht="15.75" customHeight="1">
      <c r="A85" s="1" t="s">
        <v>29</v>
      </c>
      <c r="B85" s="25" t="s">
        <v>113</v>
      </c>
      <c r="C85" s="26"/>
      <c r="D85" s="26"/>
      <c r="E85" s="26"/>
      <c r="F85" s="26"/>
      <c r="G85" s="27"/>
      <c r="H85" s="4">
        <f>ROUND(((15/30)/12)*8%,4)</f>
        <v>3.3E-3</v>
      </c>
      <c r="I85" s="2">
        <f t="shared" si="5"/>
        <v>14.67</v>
      </c>
    </row>
    <row r="86" spans="1:9" ht="15.75" customHeight="1">
      <c r="A86" s="1" t="s">
        <v>54</v>
      </c>
      <c r="B86" s="25" t="s">
        <v>114</v>
      </c>
      <c r="C86" s="26"/>
      <c r="D86" s="26"/>
      <c r="E86" s="26"/>
      <c r="F86" s="26"/>
      <c r="G86" s="27"/>
      <c r="H86" s="4">
        <f>ROUND(((1+1/3)/12*4/12)*2%,4)</f>
        <v>6.9999999999999999E-4</v>
      </c>
      <c r="I86" s="2">
        <f t="shared" si="5"/>
        <v>3.11</v>
      </c>
    </row>
    <row r="87" spans="1:9" ht="15.75" customHeight="1">
      <c r="A87" s="1" t="s">
        <v>56</v>
      </c>
      <c r="B87" s="25" t="s">
        <v>115</v>
      </c>
      <c r="C87" s="26"/>
      <c r="D87" s="26"/>
      <c r="E87" s="26"/>
      <c r="F87" s="26"/>
      <c r="G87" s="27"/>
      <c r="H87" s="4">
        <v>0</v>
      </c>
      <c r="I87" s="2">
        <f t="shared" si="5"/>
        <v>0</v>
      </c>
    </row>
    <row r="88" spans="1:9" ht="15.75" customHeight="1">
      <c r="A88" s="25" t="s">
        <v>116</v>
      </c>
      <c r="B88" s="26"/>
      <c r="C88" s="26"/>
      <c r="D88" s="26"/>
      <c r="E88" s="26"/>
      <c r="F88" s="26"/>
      <c r="G88" s="27"/>
      <c r="H88" s="4">
        <f t="shared" ref="H88:I88" si="6">SUM(H82:H87)</f>
        <v>1.9199999999999998E-2</v>
      </c>
      <c r="I88" s="2">
        <f t="shared" si="6"/>
        <v>85.33</v>
      </c>
    </row>
    <row r="89" spans="1:9" ht="15.75" customHeight="1">
      <c r="A89" s="25"/>
      <c r="B89" s="26"/>
      <c r="C89" s="26"/>
      <c r="D89" s="26"/>
      <c r="E89" s="26"/>
      <c r="F89" s="26"/>
      <c r="G89" s="26"/>
      <c r="H89" s="26"/>
      <c r="I89" s="27"/>
    </row>
    <row r="90" spans="1:9" ht="15.75" customHeight="1">
      <c r="A90" s="25" t="s">
        <v>117</v>
      </c>
      <c r="B90" s="26"/>
      <c r="C90" s="26"/>
      <c r="D90" s="26"/>
      <c r="E90" s="26"/>
      <c r="F90" s="26"/>
      <c r="G90" s="27"/>
      <c r="H90" s="1" t="s">
        <v>48</v>
      </c>
      <c r="I90" s="1" t="s">
        <v>49</v>
      </c>
    </row>
    <row r="91" spans="1:9" ht="15.75" customHeight="1">
      <c r="A91" s="1" t="s">
        <v>22</v>
      </c>
      <c r="B91" s="25" t="s">
        <v>118</v>
      </c>
      <c r="C91" s="26"/>
      <c r="D91" s="26"/>
      <c r="E91" s="26"/>
      <c r="F91" s="26"/>
      <c r="G91" s="27"/>
      <c r="H91" s="4">
        <v>0</v>
      </c>
      <c r="I91" s="2">
        <f>I31*H91</f>
        <v>0</v>
      </c>
    </row>
    <row r="92" spans="1:9" ht="15.75" customHeight="1">
      <c r="A92" s="25" t="s">
        <v>119</v>
      </c>
      <c r="B92" s="26"/>
      <c r="C92" s="26"/>
      <c r="D92" s="26"/>
      <c r="E92" s="26"/>
      <c r="F92" s="26"/>
      <c r="G92" s="27"/>
      <c r="H92" s="4">
        <f t="shared" ref="H92:I92" si="7">H91</f>
        <v>0</v>
      </c>
      <c r="I92" s="2">
        <f t="shared" si="7"/>
        <v>0</v>
      </c>
    </row>
    <row r="93" spans="1:9" ht="15.75" customHeight="1">
      <c r="A93" s="25"/>
      <c r="B93" s="26"/>
      <c r="C93" s="26"/>
      <c r="D93" s="26"/>
      <c r="E93" s="26"/>
      <c r="F93" s="26"/>
      <c r="G93" s="26"/>
      <c r="H93" s="26"/>
      <c r="I93" s="27"/>
    </row>
    <row r="94" spans="1:9" ht="15.75" customHeight="1">
      <c r="A94" s="25" t="s">
        <v>120</v>
      </c>
      <c r="B94" s="26"/>
      <c r="C94" s="26"/>
      <c r="D94" s="26"/>
      <c r="E94" s="26"/>
      <c r="F94" s="26"/>
      <c r="G94" s="26"/>
      <c r="H94" s="26"/>
      <c r="I94" s="27"/>
    </row>
    <row r="95" spans="1:9" ht="15.75" customHeight="1">
      <c r="A95" s="25" t="s">
        <v>121</v>
      </c>
      <c r="B95" s="26"/>
      <c r="C95" s="26"/>
      <c r="D95" s="26"/>
      <c r="E95" s="26"/>
      <c r="F95" s="26"/>
      <c r="G95" s="26"/>
      <c r="H95" s="27"/>
      <c r="I95" s="1" t="s">
        <v>49</v>
      </c>
    </row>
    <row r="96" spans="1:9" ht="15.75" customHeight="1">
      <c r="A96" s="1" t="s">
        <v>122</v>
      </c>
      <c r="B96" s="25" t="s">
        <v>123</v>
      </c>
      <c r="C96" s="26"/>
      <c r="D96" s="26"/>
      <c r="E96" s="26"/>
      <c r="F96" s="26"/>
      <c r="G96" s="26"/>
      <c r="H96" s="27"/>
      <c r="I96" s="2">
        <f>I88</f>
        <v>85.33</v>
      </c>
    </row>
    <row r="97" spans="1:9" ht="15.75" customHeight="1">
      <c r="A97" s="1" t="s">
        <v>124</v>
      </c>
      <c r="B97" s="25" t="s">
        <v>125</v>
      </c>
      <c r="C97" s="26"/>
      <c r="D97" s="26"/>
      <c r="E97" s="26"/>
      <c r="F97" s="26"/>
      <c r="G97" s="26"/>
      <c r="H97" s="27"/>
      <c r="I97" s="2">
        <f>I92</f>
        <v>0</v>
      </c>
    </row>
    <row r="98" spans="1:9" ht="15.75" customHeight="1">
      <c r="A98" s="25" t="s">
        <v>126</v>
      </c>
      <c r="B98" s="26"/>
      <c r="C98" s="26"/>
      <c r="D98" s="26"/>
      <c r="E98" s="26"/>
      <c r="F98" s="26"/>
      <c r="G98" s="26"/>
      <c r="H98" s="27"/>
      <c r="I98" s="2">
        <f>SUM(I96:I97)</f>
        <v>85.33</v>
      </c>
    </row>
    <row r="99" spans="1:9" ht="15.75" customHeight="1">
      <c r="A99" s="25"/>
      <c r="B99" s="26"/>
      <c r="C99" s="26"/>
      <c r="D99" s="26"/>
      <c r="E99" s="26"/>
      <c r="F99" s="26"/>
      <c r="G99" s="26"/>
      <c r="H99" s="26"/>
      <c r="I99" s="27"/>
    </row>
    <row r="100" spans="1:9" ht="15.75" customHeight="1">
      <c r="A100" s="25" t="s">
        <v>127</v>
      </c>
      <c r="B100" s="26"/>
      <c r="C100" s="26"/>
      <c r="D100" s="26"/>
      <c r="E100" s="26"/>
      <c r="F100" s="26"/>
      <c r="G100" s="26"/>
      <c r="H100" s="26"/>
      <c r="I100" s="27"/>
    </row>
    <row r="101" spans="1:9" ht="15.75" customHeight="1">
      <c r="A101" s="1">
        <v>5</v>
      </c>
      <c r="B101" s="25" t="s">
        <v>128</v>
      </c>
      <c r="C101" s="26"/>
      <c r="D101" s="26"/>
      <c r="E101" s="26"/>
      <c r="F101" s="26"/>
      <c r="G101" s="27"/>
      <c r="H101" s="1"/>
      <c r="I101" s="1" t="s">
        <v>49</v>
      </c>
    </row>
    <row r="102" spans="1:9" ht="15.75" customHeight="1">
      <c r="A102" s="1" t="s">
        <v>22</v>
      </c>
      <c r="B102" s="25" t="s">
        <v>129</v>
      </c>
      <c r="C102" s="26"/>
      <c r="D102" s="26"/>
      <c r="E102" s="26"/>
      <c r="F102" s="26"/>
      <c r="G102" s="27"/>
      <c r="H102" s="1" t="s">
        <v>83</v>
      </c>
      <c r="I102" s="2">
        <v>0</v>
      </c>
    </row>
    <row r="103" spans="1:9" ht="15.75" customHeight="1">
      <c r="A103" s="1" t="s">
        <v>24</v>
      </c>
      <c r="B103" s="25" t="s">
        <v>130</v>
      </c>
      <c r="C103" s="26"/>
      <c r="D103" s="26"/>
      <c r="E103" s="26"/>
      <c r="F103" s="26"/>
      <c r="G103" s="27"/>
      <c r="H103" s="1" t="s">
        <v>83</v>
      </c>
      <c r="I103" s="2">
        <v>0</v>
      </c>
    </row>
    <row r="104" spans="1:9" ht="15.75" customHeight="1">
      <c r="A104" s="1" t="s">
        <v>27</v>
      </c>
      <c r="B104" s="25" t="s">
        <v>131</v>
      </c>
      <c r="C104" s="26"/>
      <c r="D104" s="26"/>
      <c r="E104" s="26"/>
      <c r="F104" s="26"/>
      <c r="G104" s="27"/>
      <c r="H104" s="1" t="s">
        <v>83</v>
      </c>
      <c r="I104" s="2">
        <f>UNIFORMES!F76</f>
        <v>47.833333333333336</v>
      </c>
    </row>
    <row r="105" spans="1:9" ht="15.75" customHeight="1">
      <c r="A105" s="1" t="s">
        <v>29</v>
      </c>
      <c r="B105" s="25" t="s">
        <v>132</v>
      </c>
      <c r="C105" s="26"/>
      <c r="D105" s="26"/>
      <c r="E105" s="26"/>
      <c r="F105" s="26"/>
      <c r="G105" s="27"/>
      <c r="H105" s="1" t="s">
        <v>83</v>
      </c>
      <c r="I105" s="2">
        <f>'EQUIPAMENTOS-FERRAMENTAS'!I9</f>
        <v>0.27</v>
      </c>
    </row>
    <row r="106" spans="1:9" ht="15.75" customHeight="1">
      <c r="A106" s="25" t="s">
        <v>133</v>
      </c>
      <c r="B106" s="26"/>
      <c r="C106" s="26"/>
      <c r="D106" s="26"/>
      <c r="E106" s="26"/>
      <c r="F106" s="26"/>
      <c r="G106" s="27"/>
      <c r="H106" s="1" t="s">
        <v>83</v>
      </c>
      <c r="I106" s="2">
        <f>SUM(I102:I105)</f>
        <v>48.103333333333339</v>
      </c>
    </row>
    <row r="107" spans="1:9" ht="15.75" customHeight="1">
      <c r="A107" s="29" t="s">
        <v>165</v>
      </c>
      <c r="B107" s="30"/>
      <c r="C107" s="30"/>
      <c r="D107" s="30"/>
      <c r="E107" s="30"/>
      <c r="F107" s="31"/>
      <c r="G107" s="25" t="s">
        <v>65</v>
      </c>
      <c r="H107" s="27"/>
      <c r="I107" s="2">
        <f>I31</f>
        <v>2188.8200000000002</v>
      </c>
    </row>
    <row r="108" spans="1:9" ht="15.75" customHeight="1">
      <c r="A108" s="32"/>
      <c r="B108" s="33"/>
      <c r="C108" s="33"/>
      <c r="D108" s="33"/>
      <c r="E108" s="33"/>
      <c r="F108" s="34"/>
      <c r="G108" s="25" t="s">
        <v>97</v>
      </c>
      <c r="H108" s="27"/>
      <c r="I108" s="2">
        <f>I64</f>
        <v>1965.7500000000002</v>
      </c>
    </row>
    <row r="109" spans="1:9" ht="15.75" customHeight="1">
      <c r="A109" s="32"/>
      <c r="B109" s="33"/>
      <c r="C109" s="33"/>
      <c r="D109" s="33"/>
      <c r="E109" s="33"/>
      <c r="F109" s="34"/>
      <c r="G109" s="25" t="s">
        <v>107</v>
      </c>
      <c r="H109" s="27"/>
      <c r="I109" s="2">
        <f>I75</f>
        <v>289.58000000000004</v>
      </c>
    </row>
    <row r="110" spans="1:9" ht="15.75" customHeight="1">
      <c r="A110" s="32"/>
      <c r="B110" s="33"/>
      <c r="C110" s="33"/>
      <c r="D110" s="33"/>
      <c r="E110" s="33"/>
      <c r="F110" s="34"/>
      <c r="G110" s="25" t="s">
        <v>135</v>
      </c>
      <c r="H110" s="27"/>
      <c r="I110" s="2">
        <f>I98</f>
        <v>85.33</v>
      </c>
    </row>
    <row r="111" spans="1:9" ht="15.75" customHeight="1">
      <c r="A111" s="32"/>
      <c r="B111" s="33"/>
      <c r="C111" s="33"/>
      <c r="D111" s="33"/>
      <c r="E111" s="33"/>
      <c r="F111" s="34"/>
      <c r="G111" s="25" t="s">
        <v>136</v>
      </c>
      <c r="H111" s="27"/>
      <c r="I111" s="2">
        <f>I106</f>
        <v>48.103333333333339</v>
      </c>
    </row>
    <row r="112" spans="1:9" ht="15.75" customHeight="1">
      <c r="A112" s="35"/>
      <c r="B112" s="36"/>
      <c r="C112" s="36"/>
      <c r="D112" s="36"/>
      <c r="E112" s="36"/>
      <c r="F112" s="37"/>
      <c r="G112" s="25" t="s">
        <v>67</v>
      </c>
      <c r="H112" s="27"/>
      <c r="I112" s="2">
        <f>SUM(I107:I111)</f>
        <v>4577.5833333333339</v>
      </c>
    </row>
    <row r="113" spans="1:9" ht="15.75" customHeight="1">
      <c r="A113" s="25" t="s">
        <v>137</v>
      </c>
      <c r="B113" s="26"/>
      <c r="C113" s="26"/>
      <c r="D113" s="26"/>
      <c r="E113" s="26"/>
      <c r="F113" s="26"/>
      <c r="G113" s="26"/>
      <c r="H113" s="26"/>
      <c r="I113" s="27"/>
    </row>
    <row r="114" spans="1:9" ht="15.75" customHeight="1">
      <c r="A114" s="1">
        <v>6</v>
      </c>
      <c r="B114" s="25" t="s">
        <v>138</v>
      </c>
      <c r="C114" s="26"/>
      <c r="D114" s="26"/>
      <c r="E114" s="26"/>
      <c r="F114" s="26"/>
      <c r="G114" s="27"/>
      <c r="H114" s="1" t="s">
        <v>48</v>
      </c>
      <c r="I114" s="1" t="s">
        <v>49</v>
      </c>
    </row>
    <row r="115" spans="1:9" ht="15.75" customHeight="1">
      <c r="A115" s="1" t="s">
        <v>22</v>
      </c>
      <c r="B115" s="25" t="s">
        <v>139</v>
      </c>
      <c r="C115" s="26"/>
      <c r="D115" s="26"/>
      <c r="E115" s="26"/>
      <c r="F115" s="26"/>
      <c r="G115" s="27"/>
      <c r="H115" s="4">
        <v>1.4999999999999999E-2</v>
      </c>
      <c r="I115" s="2">
        <f>ROUND(H115*I112,2)</f>
        <v>68.66</v>
      </c>
    </row>
    <row r="116" spans="1:9" ht="15.75" customHeight="1">
      <c r="A116" s="1" t="s">
        <v>24</v>
      </c>
      <c r="B116" s="25" t="s">
        <v>140</v>
      </c>
      <c r="C116" s="26"/>
      <c r="D116" s="26"/>
      <c r="E116" s="26"/>
      <c r="F116" s="26"/>
      <c r="G116" s="27"/>
      <c r="H116" s="4">
        <v>1.2500000000000001E-2</v>
      </c>
      <c r="I116" s="2">
        <f>ROUND(H116*(I112+I115),2)</f>
        <v>58.08</v>
      </c>
    </row>
    <row r="117" spans="1:9" ht="15.75" customHeight="1">
      <c r="A117" s="1" t="s">
        <v>27</v>
      </c>
      <c r="B117" s="25" t="s">
        <v>141</v>
      </c>
      <c r="C117" s="26"/>
      <c r="D117" s="26"/>
      <c r="E117" s="26"/>
      <c r="F117" s="26"/>
      <c r="G117" s="27"/>
      <c r="H117" s="4" t="s">
        <v>48</v>
      </c>
      <c r="I117" s="2"/>
    </row>
    <row r="118" spans="1:9" ht="15.75" customHeight="1">
      <c r="A118" s="1" t="s">
        <v>142</v>
      </c>
      <c r="B118" s="25" t="s">
        <v>143</v>
      </c>
      <c r="C118" s="26"/>
      <c r="D118" s="26"/>
      <c r="E118" s="26"/>
      <c r="F118" s="26"/>
      <c r="G118" s="27"/>
      <c r="H118" s="4">
        <v>1.6999999999999999E-3</v>
      </c>
      <c r="I118" s="2">
        <f t="shared" ref="I118:I120" si="8">ROUND($I$128*H118,2)</f>
        <v>8.5</v>
      </c>
    </row>
    <row r="119" spans="1:9" ht="15.75" customHeight="1">
      <c r="A119" s="1" t="s">
        <v>144</v>
      </c>
      <c r="B119" s="25" t="s">
        <v>145</v>
      </c>
      <c r="C119" s="26"/>
      <c r="D119" s="26"/>
      <c r="E119" s="26"/>
      <c r="F119" s="26"/>
      <c r="G119" s="27"/>
      <c r="H119" s="4">
        <v>7.6E-3</v>
      </c>
      <c r="I119" s="2">
        <f t="shared" si="8"/>
        <v>38.01</v>
      </c>
    </row>
    <row r="120" spans="1:9" ht="15.75" customHeight="1">
      <c r="A120" s="1" t="s">
        <v>146</v>
      </c>
      <c r="B120" s="25" t="s">
        <v>147</v>
      </c>
      <c r="C120" s="26"/>
      <c r="D120" s="26"/>
      <c r="E120" s="26"/>
      <c r="F120" s="26"/>
      <c r="G120" s="27"/>
      <c r="H120" s="4">
        <v>0.05</v>
      </c>
      <c r="I120" s="2">
        <f t="shared" si="8"/>
        <v>250.04</v>
      </c>
    </row>
    <row r="121" spans="1:9" ht="15.75" customHeight="1">
      <c r="A121" s="25" t="s">
        <v>148</v>
      </c>
      <c r="B121" s="26"/>
      <c r="C121" s="26"/>
      <c r="D121" s="26"/>
      <c r="E121" s="26"/>
      <c r="F121" s="26"/>
      <c r="G121" s="27"/>
      <c r="H121" s="4">
        <f t="shared" ref="H121:I121" si="9">SUM(H115:H120)</f>
        <v>8.6800000000000002E-2</v>
      </c>
      <c r="I121" s="2">
        <f t="shared" si="9"/>
        <v>423.28999999999996</v>
      </c>
    </row>
    <row r="122" spans="1:9" ht="15.75" customHeight="1">
      <c r="A122" s="1"/>
      <c r="B122" s="25"/>
      <c r="C122" s="26"/>
      <c r="D122" s="26"/>
      <c r="E122" s="26"/>
      <c r="F122" s="26"/>
      <c r="G122" s="26"/>
      <c r="H122" s="26"/>
      <c r="I122" s="27"/>
    </row>
    <row r="123" spans="1:9" ht="15.75" customHeight="1">
      <c r="A123" s="1" t="s">
        <v>149</v>
      </c>
      <c r="B123" s="25" t="s">
        <v>150</v>
      </c>
      <c r="C123" s="26"/>
      <c r="D123" s="26"/>
      <c r="E123" s="26"/>
      <c r="F123" s="26"/>
      <c r="G123" s="27"/>
      <c r="H123" s="4">
        <f>SUM(H118+H119+H120)</f>
        <v>5.9300000000000005E-2</v>
      </c>
      <c r="I123" s="1"/>
    </row>
    <row r="124" spans="1:9" ht="15.75" customHeight="1">
      <c r="A124" s="1"/>
      <c r="B124" s="25">
        <v>100</v>
      </c>
      <c r="C124" s="26"/>
      <c r="D124" s="26"/>
      <c r="E124" s="26"/>
      <c r="F124" s="26"/>
      <c r="G124" s="27"/>
      <c r="H124" s="1"/>
      <c r="I124" s="1"/>
    </row>
    <row r="125" spans="1:9" ht="15.75" customHeight="1">
      <c r="A125" s="1"/>
      <c r="B125" s="1"/>
      <c r="C125" s="1"/>
      <c r="D125" s="1"/>
      <c r="E125" s="1"/>
      <c r="F125" s="1"/>
      <c r="G125" s="1"/>
      <c r="H125" s="1"/>
      <c r="I125" s="1"/>
    </row>
    <row r="126" spans="1:9" ht="15.75" customHeight="1">
      <c r="A126" s="1" t="s">
        <v>151</v>
      </c>
      <c r="B126" s="25" t="s">
        <v>152</v>
      </c>
      <c r="C126" s="26"/>
      <c r="D126" s="26"/>
      <c r="E126" s="26"/>
      <c r="F126" s="26"/>
      <c r="G126" s="27"/>
      <c r="H126" s="1"/>
      <c r="I126" s="2">
        <f>I112+I115+I116</f>
        <v>4704.3233333333337</v>
      </c>
    </row>
    <row r="127" spans="1:9" ht="15.75" customHeight="1">
      <c r="A127" s="1"/>
      <c r="B127" s="1"/>
      <c r="C127" s="1"/>
      <c r="D127" s="1"/>
      <c r="E127" s="1"/>
      <c r="F127" s="1"/>
      <c r="G127" s="1"/>
      <c r="H127" s="1"/>
      <c r="I127" s="2"/>
    </row>
    <row r="128" spans="1:9" ht="15.75" customHeight="1">
      <c r="A128" s="1" t="s">
        <v>153</v>
      </c>
      <c r="B128" s="25" t="s">
        <v>154</v>
      </c>
      <c r="C128" s="26"/>
      <c r="D128" s="26"/>
      <c r="E128" s="26"/>
      <c r="F128" s="26"/>
      <c r="G128" s="27"/>
      <c r="H128" s="1"/>
      <c r="I128" s="2">
        <f>ROUND(I126/(1-H123),2)</f>
        <v>5000.88</v>
      </c>
    </row>
    <row r="129" spans="1:9" ht="15.75" customHeight="1">
      <c r="A129" s="1"/>
      <c r="B129" s="1"/>
      <c r="C129" s="1"/>
      <c r="D129" s="1"/>
      <c r="E129" s="1"/>
      <c r="F129" s="1"/>
      <c r="G129" s="1"/>
      <c r="H129" s="1"/>
      <c r="I129" s="2"/>
    </row>
    <row r="130" spans="1:9" ht="15.75" customHeight="1">
      <c r="A130" s="1"/>
      <c r="B130" s="25" t="s">
        <v>155</v>
      </c>
      <c r="C130" s="26"/>
      <c r="D130" s="26"/>
      <c r="E130" s="26"/>
      <c r="F130" s="26"/>
      <c r="G130" s="27"/>
      <c r="H130" s="1"/>
      <c r="I130" s="2">
        <f>I128-I126</f>
        <v>296.55666666666639</v>
      </c>
    </row>
    <row r="131" spans="1:9" ht="15.75" customHeight="1">
      <c r="A131" s="1"/>
      <c r="B131" s="1"/>
      <c r="C131" s="1"/>
      <c r="D131" s="1"/>
      <c r="E131" s="1"/>
      <c r="F131" s="1"/>
      <c r="G131" s="1"/>
      <c r="H131" s="1"/>
      <c r="I131" s="1"/>
    </row>
    <row r="132" spans="1:9" ht="15.75" customHeight="1">
      <c r="A132" s="25" t="s">
        <v>156</v>
      </c>
      <c r="B132" s="26"/>
      <c r="C132" s="26"/>
      <c r="D132" s="26"/>
      <c r="E132" s="26"/>
      <c r="F132" s="26"/>
      <c r="G132" s="26"/>
      <c r="H132" s="26"/>
      <c r="I132" s="27"/>
    </row>
    <row r="133" spans="1:9" ht="15.75" customHeight="1">
      <c r="A133" s="25" t="s">
        <v>157</v>
      </c>
      <c r="B133" s="26"/>
      <c r="C133" s="26"/>
      <c r="D133" s="26"/>
      <c r="E133" s="26"/>
      <c r="F133" s="26"/>
      <c r="G133" s="26"/>
      <c r="H133" s="27"/>
      <c r="I133" s="1" t="s">
        <v>49</v>
      </c>
    </row>
    <row r="134" spans="1:9" ht="15.75" customHeight="1">
      <c r="A134" s="1" t="s">
        <v>22</v>
      </c>
      <c r="B134" s="25" t="str">
        <f>A23</f>
        <v>MÓDULO 1 - COMPOSIÇÃO DA REMUNERAÇÃO</v>
      </c>
      <c r="C134" s="26"/>
      <c r="D134" s="26"/>
      <c r="E134" s="26"/>
      <c r="F134" s="26"/>
      <c r="G134" s="26"/>
      <c r="H134" s="27"/>
      <c r="I134" s="2">
        <f>I31</f>
        <v>2188.8200000000002</v>
      </c>
    </row>
    <row r="135" spans="1:9" ht="15.75" customHeight="1">
      <c r="A135" s="1" t="s">
        <v>24</v>
      </c>
      <c r="B135" s="25" t="str">
        <f>A33</f>
        <v>MÓDULO 2 – ENCARGOS E BENEFÍCIOS ANUAIS, MENSAIS E DIÁRIOS</v>
      </c>
      <c r="C135" s="26"/>
      <c r="D135" s="26"/>
      <c r="E135" s="26"/>
      <c r="F135" s="26"/>
      <c r="G135" s="26"/>
      <c r="H135" s="27"/>
      <c r="I135" s="2">
        <f>I64</f>
        <v>1965.7500000000002</v>
      </c>
    </row>
    <row r="136" spans="1:9" ht="15.75" customHeight="1">
      <c r="A136" s="1" t="s">
        <v>27</v>
      </c>
      <c r="B136" s="25" t="str">
        <f>A68</f>
        <v>MÓDULO 3 – PROVISÃO PARA RESCISÃO</v>
      </c>
      <c r="C136" s="26"/>
      <c r="D136" s="26"/>
      <c r="E136" s="26"/>
      <c r="F136" s="26"/>
      <c r="G136" s="26"/>
      <c r="H136" s="27"/>
      <c r="I136" s="2">
        <f>I75</f>
        <v>289.58000000000004</v>
      </c>
    </row>
    <row r="137" spans="1:9" ht="15.75" customHeight="1">
      <c r="A137" s="1" t="s">
        <v>29</v>
      </c>
      <c r="B137" s="25" t="str">
        <f>A80</f>
        <v>MÓDULO 4 – CUSTO DE REPOSIÇÃO DO PROFISSIONAL AUSENTE</v>
      </c>
      <c r="C137" s="26"/>
      <c r="D137" s="26"/>
      <c r="E137" s="26"/>
      <c r="F137" s="26"/>
      <c r="G137" s="26"/>
      <c r="H137" s="27"/>
      <c r="I137" s="2">
        <f>I98</f>
        <v>85.33</v>
      </c>
    </row>
    <row r="138" spans="1:9" ht="15.75" customHeight="1">
      <c r="A138" s="1" t="s">
        <v>54</v>
      </c>
      <c r="B138" s="25" t="str">
        <f>A100</f>
        <v>MÓDULO 5 – INSUMOS DIVERSOS</v>
      </c>
      <c r="C138" s="26"/>
      <c r="D138" s="26"/>
      <c r="E138" s="26"/>
      <c r="F138" s="26"/>
      <c r="G138" s="26"/>
      <c r="H138" s="27"/>
      <c r="I138" s="2">
        <f>I106</f>
        <v>48.103333333333339</v>
      </c>
    </row>
    <row r="139" spans="1:9" ht="15.75" customHeight="1">
      <c r="A139" s="25" t="s">
        <v>158</v>
      </c>
      <c r="B139" s="26"/>
      <c r="C139" s="26"/>
      <c r="D139" s="26"/>
      <c r="E139" s="26"/>
      <c r="F139" s="26"/>
      <c r="G139" s="26"/>
      <c r="H139" s="27"/>
      <c r="I139" s="2">
        <f>SUM(I134:I138)</f>
        <v>4577.5833333333339</v>
      </c>
    </row>
    <row r="140" spans="1:9" ht="15.75" customHeight="1">
      <c r="A140" s="1" t="s">
        <v>56</v>
      </c>
      <c r="B140" s="25" t="str">
        <f>A113</f>
        <v>MÓDULO 6 – CUSTOS INDIRETOS, TRIBUTOS E LUCRO</v>
      </c>
      <c r="C140" s="26"/>
      <c r="D140" s="26"/>
      <c r="E140" s="26"/>
      <c r="F140" s="26"/>
      <c r="G140" s="26"/>
      <c r="H140" s="27"/>
      <c r="I140" s="2">
        <f>I121</f>
        <v>423.28999999999996</v>
      </c>
    </row>
    <row r="141" spans="1:9" ht="15.75" customHeight="1">
      <c r="A141" s="25" t="s">
        <v>159</v>
      </c>
      <c r="B141" s="26"/>
      <c r="C141" s="26"/>
      <c r="D141" s="26"/>
      <c r="E141" s="26"/>
      <c r="F141" s="26"/>
      <c r="G141" s="26"/>
      <c r="H141" s="27"/>
      <c r="I141" s="2">
        <f>SUM(I139:I140)</f>
        <v>5000.8733333333339</v>
      </c>
    </row>
    <row r="142" spans="1:9" ht="15.75" customHeight="1"/>
    <row r="143" spans="1:9" ht="15.75" customHeight="1"/>
    <row r="144" spans="1:9"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5">
    <mergeCell ref="A34:G34"/>
    <mergeCell ref="B35:G35"/>
    <mergeCell ref="B36:G36"/>
    <mergeCell ref="A37:G37"/>
    <mergeCell ref="G38:H38"/>
    <mergeCell ref="G39:H39"/>
    <mergeCell ref="G40:H40"/>
    <mergeCell ref="A38:F40"/>
    <mergeCell ref="A41:G41"/>
    <mergeCell ref="B42:G42"/>
    <mergeCell ref="B43:G43"/>
    <mergeCell ref="B44:G44"/>
    <mergeCell ref="B45:G45"/>
    <mergeCell ref="B46:G46"/>
    <mergeCell ref="B47:G47"/>
    <mergeCell ref="B48:G48"/>
    <mergeCell ref="B49:G49"/>
    <mergeCell ref="A50:G50"/>
    <mergeCell ref="A51:I51"/>
    <mergeCell ref="A52:G52"/>
    <mergeCell ref="B53:G53"/>
    <mergeCell ref="B54:G54"/>
    <mergeCell ref="B55:G55"/>
    <mergeCell ref="B56:G56"/>
    <mergeCell ref="A57:H57"/>
    <mergeCell ref="A58:I58"/>
    <mergeCell ref="A59:I59"/>
    <mergeCell ref="A60:H60"/>
    <mergeCell ref="B61:H61"/>
    <mergeCell ref="B62:H62"/>
    <mergeCell ref="B63:H63"/>
    <mergeCell ref="A64:H64"/>
    <mergeCell ref="A65:F67"/>
    <mergeCell ref="G65:H65"/>
    <mergeCell ref="G66:H66"/>
    <mergeCell ref="G67:H67"/>
    <mergeCell ref="A68:I68"/>
    <mergeCell ref="B69:G69"/>
    <mergeCell ref="B70:G70"/>
    <mergeCell ref="B71:G71"/>
    <mergeCell ref="B72:G72"/>
    <mergeCell ref="B73:G73"/>
    <mergeCell ref="A1:I1"/>
    <mergeCell ref="A3:I3"/>
    <mergeCell ref="A4:I4"/>
    <mergeCell ref="A5:G5"/>
    <mergeCell ref="H5:I5"/>
    <mergeCell ref="A6:I6"/>
    <mergeCell ref="A7:I7"/>
    <mergeCell ref="C14:D14"/>
    <mergeCell ref="E14:I14"/>
    <mergeCell ref="B8:H8"/>
    <mergeCell ref="B9:H9"/>
    <mergeCell ref="B10:H10"/>
    <mergeCell ref="B11:H11"/>
    <mergeCell ref="A12:I12"/>
    <mergeCell ref="A13:I13"/>
    <mergeCell ref="A14:B14"/>
    <mergeCell ref="A15:B15"/>
    <mergeCell ref="C15:D15"/>
    <mergeCell ref="E15:I15"/>
    <mergeCell ref="A16:I16"/>
    <mergeCell ref="B17:H17"/>
    <mergeCell ref="B18:H18"/>
    <mergeCell ref="B19:H19"/>
    <mergeCell ref="B20:H20"/>
    <mergeCell ref="B21:H21"/>
    <mergeCell ref="A22:I22"/>
    <mergeCell ref="A23:I23"/>
    <mergeCell ref="B24:G24"/>
    <mergeCell ref="B25:G25"/>
    <mergeCell ref="B26:G26"/>
    <mergeCell ref="B27:G27"/>
    <mergeCell ref="B28:G28"/>
    <mergeCell ref="B29:G29"/>
    <mergeCell ref="B30:G30"/>
    <mergeCell ref="A31:H31"/>
    <mergeCell ref="A32:I32"/>
    <mergeCell ref="A33:I33"/>
    <mergeCell ref="B74:G74"/>
    <mergeCell ref="A75:G75"/>
    <mergeCell ref="A76:F79"/>
    <mergeCell ref="G76:H76"/>
    <mergeCell ref="G77:H77"/>
    <mergeCell ref="G78:H78"/>
    <mergeCell ref="G79:H79"/>
    <mergeCell ref="B138:H138"/>
    <mergeCell ref="A80:I80"/>
    <mergeCell ref="A81:G81"/>
    <mergeCell ref="B82:G82"/>
    <mergeCell ref="B83:G83"/>
    <mergeCell ref="B84:G84"/>
    <mergeCell ref="B85:G85"/>
    <mergeCell ref="B86:G86"/>
    <mergeCell ref="B87:G87"/>
    <mergeCell ref="A88:G88"/>
    <mergeCell ref="A89:I89"/>
    <mergeCell ref="A90:G90"/>
    <mergeCell ref="B91:G91"/>
    <mergeCell ref="A92:G92"/>
    <mergeCell ref="A93:I93"/>
    <mergeCell ref="A94:I94"/>
    <mergeCell ref="A139:H139"/>
    <mergeCell ref="B140:H140"/>
    <mergeCell ref="A141:H141"/>
    <mergeCell ref="B130:G130"/>
    <mergeCell ref="A132:I132"/>
    <mergeCell ref="A133:H133"/>
    <mergeCell ref="B134:H134"/>
    <mergeCell ref="B135:H135"/>
    <mergeCell ref="B136:H136"/>
    <mergeCell ref="B137:H137"/>
    <mergeCell ref="A95:H95"/>
    <mergeCell ref="B96:H96"/>
    <mergeCell ref="B97:H97"/>
    <mergeCell ref="A98:H98"/>
    <mergeCell ref="A99:I99"/>
    <mergeCell ref="A100:I100"/>
    <mergeCell ref="G107:H107"/>
    <mergeCell ref="G108:H108"/>
    <mergeCell ref="G109:H109"/>
    <mergeCell ref="G110:H110"/>
    <mergeCell ref="G111:H111"/>
    <mergeCell ref="G112:H112"/>
    <mergeCell ref="B101:G101"/>
    <mergeCell ref="B102:G102"/>
    <mergeCell ref="B103:G103"/>
    <mergeCell ref="B104:G104"/>
    <mergeCell ref="B105:G105"/>
    <mergeCell ref="A106:G106"/>
    <mergeCell ref="A107:F112"/>
    <mergeCell ref="B122:I122"/>
    <mergeCell ref="B123:G123"/>
    <mergeCell ref="B124:G124"/>
    <mergeCell ref="B126:G126"/>
    <mergeCell ref="B128:G128"/>
    <mergeCell ref="A113:I113"/>
    <mergeCell ref="B114:G114"/>
    <mergeCell ref="B115:G115"/>
    <mergeCell ref="B116:G116"/>
    <mergeCell ref="B117:G117"/>
    <mergeCell ref="B118:G118"/>
    <mergeCell ref="B119:G119"/>
    <mergeCell ref="B120:G120"/>
    <mergeCell ref="A121:G121"/>
  </mergeCells>
  <pageMargins left="0.78740157480314965" right="0.78740157480314965" top="1.0629921259842521" bottom="1.0629921259842521" header="0" footer="0"/>
  <pageSetup paperSize="9" scale="60" orientation="portrait" r:id="rId1"/>
  <headerFooter>
    <oddHeader>&amp;C&amp;A</oddHeader>
    <oddFooter>&amp;CPágina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00"/>
  <sheetViews>
    <sheetView topLeftCell="A23" zoomScale="70" zoomScaleNormal="70" workbookViewId="0">
      <selection activeCell="I54" sqref="I54"/>
    </sheetView>
  </sheetViews>
  <sheetFormatPr defaultColWidth="14.44140625" defaultRowHeight="15" customHeight="1"/>
  <cols>
    <col min="1" max="1" width="7.44140625" customWidth="1"/>
    <col min="2" max="2" width="12.44140625" customWidth="1"/>
    <col min="3" max="3" width="15" customWidth="1"/>
    <col min="4" max="4" width="15.33203125" customWidth="1"/>
    <col min="5" max="5" width="13.44140625" customWidth="1"/>
    <col min="6" max="6" width="13.5546875" customWidth="1"/>
    <col min="7" max="7" width="11.88671875" customWidth="1"/>
    <col min="8" max="8" width="12.88671875" customWidth="1"/>
    <col min="9" max="9" width="33.6640625" customWidth="1"/>
    <col min="10" max="26" width="9" customWidth="1"/>
  </cols>
  <sheetData>
    <row r="1" spans="1:9" ht="15" customHeight="1">
      <c r="A1" s="28" t="s">
        <v>17</v>
      </c>
      <c r="B1" s="26"/>
      <c r="C1" s="26"/>
      <c r="D1" s="26"/>
      <c r="E1" s="26"/>
      <c r="F1" s="26"/>
      <c r="G1" s="26"/>
      <c r="H1" s="26"/>
      <c r="I1" s="27"/>
    </row>
    <row r="2" spans="1:9" ht="14.4">
      <c r="A2" s="1"/>
      <c r="B2" s="1"/>
      <c r="C2" s="1"/>
      <c r="D2" s="1"/>
      <c r="E2" s="1"/>
      <c r="F2" s="1"/>
      <c r="G2" s="1"/>
      <c r="H2" s="1"/>
      <c r="I2" s="1"/>
    </row>
    <row r="3" spans="1:9" ht="14.4">
      <c r="A3" s="25" t="s">
        <v>166</v>
      </c>
      <c r="B3" s="26"/>
      <c r="C3" s="26"/>
      <c r="D3" s="26"/>
      <c r="E3" s="26"/>
      <c r="F3" s="26"/>
      <c r="G3" s="26"/>
      <c r="H3" s="26"/>
      <c r="I3" s="27"/>
    </row>
    <row r="4" spans="1:9" ht="14.4">
      <c r="A4" s="25"/>
      <c r="B4" s="26"/>
      <c r="C4" s="26"/>
      <c r="D4" s="26"/>
      <c r="E4" s="26"/>
      <c r="F4" s="26"/>
      <c r="G4" s="26"/>
      <c r="H4" s="26"/>
      <c r="I4" s="27"/>
    </row>
    <row r="5" spans="1:9" ht="14.4">
      <c r="A5" s="25" t="s">
        <v>19</v>
      </c>
      <c r="B5" s="26"/>
      <c r="C5" s="26"/>
      <c r="D5" s="26"/>
      <c r="E5" s="26"/>
      <c r="F5" s="26"/>
      <c r="G5" s="27"/>
      <c r="H5" s="25" t="s">
        <v>20</v>
      </c>
      <c r="I5" s="27"/>
    </row>
    <row r="6" spans="1:9" ht="14.4">
      <c r="A6" s="25"/>
      <c r="B6" s="26"/>
      <c r="C6" s="26"/>
      <c r="D6" s="26"/>
      <c r="E6" s="26"/>
      <c r="F6" s="26"/>
      <c r="G6" s="26"/>
      <c r="H6" s="26"/>
      <c r="I6" s="27"/>
    </row>
    <row r="7" spans="1:9" ht="14.4">
      <c r="A7" s="25" t="s">
        <v>21</v>
      </c>
      <c r="B7" s="26"/>
      <c r="C7" s="26"/>
      <c r="D7" s="26"/>
      <c r="E7" s="26"/>
      <c r="F7" s="26"/>
      <c r="G7" s="26"/>
      <c r="H7" s="26"/>
      <c r="I7" s="27"/>
    </row>
    <row r="8" spans="1:9" ht="14.4">
      <c r="A8" s="1" t="s">
        <v>22</v>
      </c>
      <c r="B8" s="25" t="s">
        <v>23</v>
      </c>
      <c r="C8" s="26"/>
      <c r="D8" s="26"/>
      <c r="E8" s="26"/>
      <c r="F8" s="26"/>
      <c r="G8" s="26"/>
      <c r="H8" s="27"/>
      <c r="I8" s="1"/>
    </row>
    <row r="9" spans="1:9" ht="14.4">
      <c r="A9" s="1" t="s">
        <v>24</v>
      </c>
      <c r="B9" s="25" t="s">
        <v>25</v>
      </c>
      <c r="C9" s="26"/>
      <c r="D9" s="26"/>
      <c r="E9" s="26"/>
      <c r="F9" s="26"/>
      <c r="G9" s="26"/>
      <c r="H9" s="27"/>
      <c r="I9" s="1" t="s">
        <v>26</v>
      </c>
    </row>
    <row r="10" spans="1:9" ht="14.4">
      <c r="A10" s="1" t="s">
        <v>27</v>
      </c>
      <c r="B10" s="25" t="s">
        <v>28</v>
      </c>
      <c r="C10" s="26"/>
      <c r="D10" s="26"/>
      <c r="E10" s="26"/>
      <c r="F10" s="26"/>
      <c r="G10" s="26"/>
      <c r="H10" s="27"/>
      <c r="I10" s="1" t="s">
        <v>272</v>
      </c>
    </row>
    <row r="11" spans="1:9" ht="14.4">
      <c r="A11" s="1" t="s">
        <v>29</v>
      </c>
      <c r="B11" s="25" t="s">
        <v>30</v>
      </c>
      <c r="C11" s="26"/>
      <c r="D11" s="26"/>
      <c r="E11" s="26"/>
      <c r="F11" s="26"/>
      <c r="G11" s="26"/>
      <c r="H11" s="27"/>
      <c r="I11" s="1">
        <v>12</v>
      </c>
    </row>
    <row r="12" spans="1:9" ht="14.4">
      <c r="A12" s="25"/>
      <c r="B12" s="26"/>
      <c r="C12" s="26"/>
      <c r="D12" s="26"/>
      <c r="E12" s="26"/>
      <c r="F12" s="26"/>
      <c r="G12" s="26"/>
      <c r="H12" s="26"/>
      <c r="I12" s="27"/>
    </row>
    <row r="13" spans="1:9" ht="14.4">
      <c r="A13" s="25" t="s">
        <v>31</v>
      </c>
      <c r="B13" s="26"/>
      <c r="C13" s="26"/>
      <c r="D13" s="26"/>
      <c r="E13" s="26"/>
      <c r="F13" s="26"/>
      <c r="G13" s="26"/>
      <c r="H13" s="26"/>
      <c r="I13" s="27"/>
    </row>
    <row r="14" spans="1:9" ht="12.75" customHeight="1">
      <c r="A14" s="25" t="s">
        <v>32</v>
      </c>
      <c r="B14" s="27"/>
      <c r="C14" s="25" t="s">
        <v>33</v>
      </c>
      <c r="D14" s="27"/>
      <c r="E14" s="25" t="s">
        <v>34</v>
      </c>
      <c r="F14" s="26"/>
      <c r="G14" s="26"/>
      <c r="H14" s="26"/>
      <c r="I14" s="27"/>
    </row>
    <row r="15" spans="1:9" ht="24.75" customHeight="1">
      <c r="A15" s="25" t="s">
        <v>35</v>
      </c>
      <c r="B15" s="27"/>
      <c r="C15" s="25" t="s">
        <v>11</v>
      </c>
      <c r="D15" s="27"/>
      <c r="E15" s="25">
        <v>1</v>
      </c>
      <c r="F15" s="26"/>
      <c r="G15" s="26"/>
      <c r="H15" s="26"/>
      <c r="I15" s="27"/>
    </row>
    <row r="16" spans="1:9" ht="14.4">
      <c r="A16" s="25" t="s">
        <v>37</v>
      </c>
      <c r="B16" s="26"/>
      <c r="C16" s="26"/>
      <c r="D16" s="26"/>
      <c r="E16" s="26"/>
      <c r="F16" s="26"/>
      <c r="G16" s="26"/>
      <c r="H16" s="26"/>
      <c r="I16" s="27"/>
    </row>
    <row r="17" spans="1:9" ht="14.4">
      <c r="A17" s="1">
        <v>1</v>
      </c>
      <c r="B17" s="25" t="s">
        <v>38</v>
      </c>
      <c r="C17" s="26"/>
      <c r="D17" s="26"/>
      <c r="E17" s="26"/>
      <c r="F17" s="26"/>
      <c r="G17" s="26"/>
      <c r="H17" s="27"/>
      <c r="I17" s="1" t="s">
        <v>167</v>
      </c>
    </row>
    <row r="18" spans="1:9" ht="14.4">
      <c r="A18" s="1">
        <v>2</v>
      </c>
      <c r="B18" s="25" t="s">
        <v>40</v>
      </c>
      <c r="C18" s="26"/>
      <c r="D18" s="26"/>
      <c r="E18" s="26"/>
      <c r="F18" s="26"/>
      <c r="G18" s="26"/>
      <c r="H18" s="27"/>
      <c r="I18" s="1" t="s">
        <v>168</v>
      </c>
    </row>
    <row r="19" spans="1:9" ht="14.4">
      <c r="A19" s="1">
        <v>3</v>
      </c>
      <c r="B19" s="25" t="s">
        <v>42</v>
      </c>
      <c r="C19" s="26"/>
      <c r="D19" s="26"/>
      <c r="E19" s="26"/>
      <c r="F19" s="26"/>
      <c r="G19" s="26"/>
      <c r="H19" s="27"/>
      <c r="I19" s="2">
        <v>2251.02</v>
      </c>
    </row>
    <row r="20" spans="1:9" ht="28.8">
      <c r="A20" s="1">
        <v>4</v>
      </c>
      <c r="B20" s="25" t="s">
        <v>43</v>
      </c>
      <c r="C20" s="26"/>
      <c r="D20" s="26"/>
      <c r="E20" s="26"/>
      <c r="F20" s="26"/>
      <c r="G20" s="26"/>
      <c r="H20" s="27"/>
      <c r="I20" s="3" t="s">
        <v>44</v>
      </c>
    </row>
    <row r="21" spans="1:9" ht="15.75" customHeight="1">
      <c r="A21" s="1">
        <v>5</v>
      </c>
      <c r="B21" s="25" t="s">
        <v>45</v>
      </c>
      <c r="C21" s="26"/>
      <c r="D21" s="26"/>
      <c r="E21" s="26"/>
      <c r="F21" s="26"/>
      <c r="G21" s="26"/>
      <c r="H21" s="27"/>
      <c r="I21" s="1" t="s">
        <v>271</v>
      </c>
    </row>
    <row r="22" spans="1:9" ht="15.75" customHeight="1">
      <c r="A22" s="25"/>
      <c r="B22" s="26"/>
      <c r="C22" s="26"/>
      <c r="D22" s="26"/>
      <c r="E22" s="26"/>
      <c r="F22" s="26"/>
      <c r="G22" s="26"/>
      <c r="H22" s="26"/>
      <c r="I22" s="27"/>
    </row>
    <row r="23" spans="1:9" ht="15.75" customHeight="1">
      <c r="A23" s="25" t="s">
        <v>46</v>
      </c>
      <c r="B23" s="26"/>
      <c r="C23" s="26"/>
      <c r="D23" s="26"/>
      <c r="E23" s="26"/>
      <c r="F23" s="26"/>
      <c r="G23" s="26"/>
      <c r="H23" s="26"/>
      <c r="I23" s="27"/>
    </row>
    <row r="24" spans="1:9" ht="15.75" customHeight="1">
      <c r="A24" s="1">
        <v>1</v>
      </c>
      <c r="B24" s="25" t="s">
        <v>47</v>
      </c>
      <c r="C24" s="26"/>
      <c r="D24" s="26"/>
      <c r="E24" s="26"/>
      <c r="F24" s="26"/>
      <c r="G24" s="27"/>
      <c r="H24" s="1" t="s">
        <v>48</v>
      </c>
      <c r="I24" s="1" t="s">
        <v>49</v>
      </c>
    </row>
    <row r="25" spans="1:9" ht="15.75" customHeight="1">
      <c r="A25" s="1" t="s">
        <v>22</v>
      </c>
      <c r="B25" s="25" t="s">
        <v>50</v>
      </c>
      <c r="C25" s="26"/>
      <c r="D25" s="26"/>
      <c r="E25" s="26"/>
      <c r="F25" s="26"/>
      <c r="G25" s="27"/>
      <c r="H25" s="1"/>
      <c r="I25" s="11">
        <f>I19</f>
        <v>2251.02</v>
      </c>
    </row>
    <row r="26" spans="1:9" ht="15.75" customHeight="1">
      <c r="A26" s="1" t="s">
        <v>24</v>
      </c>
      <c r="B26" s="25" t="s">
        <v>51</v>
      </c>
      <c r="C26" s="26"/>
      <c r="D26" s="26"/>
      <c r="E26" s="26"/>
      <c r="F26" s="26"/>
      <c r="G26" s="27"/>
      <c r="H26" s="1"/>
      <c r="I26" s="2">
        <v>0</v>
      </c>
    </row>
    <row r="27" spans="1:9" ht="15.75" customHeight="1">
      <c r="A27" s="1" t="s">
        <v>27</v>
      </c>
      <c r="B27" s="25" t="s">
        <v>52</v>
      </c>
      <c r="C27" s="26"/>
      <c r="D27" s="26"/>
      <c r="E27" s="26"/>
      <c r="F27" s="26"/>
      <c r="G27" s="27"/>
      <c r="H27" s="1"/>
      <c r="I27" s="2">
        <v>0</v>
      </c>
    </row>
    <row r="28" spans="1:9" ht="15.75" customHeight="1">
      <c r="A28" s="1" t="s">
        <v>29</v>
      </c>
      <c r="B28" s="25" t="s">
        <v>53</v>
      </c>
      <c r="C28" s="26"/>
      <c r="D28" s="26"/>
      <c r="E28" s="26"/>
      <c r="F28" s="26"/>
      <c r="G28" s="27"/>
      <c r="H28" s="1"/>
      <c r="I28" s="2">
        <v>0</v>
      </c>
    </row>
    <row r="29" spans="1:9" ht="15.75" customHeight="1">
      <c r="A29" s="1" t="s">
        <v>54</v>
      </c>
      <c r="B29" s="25" t="s">
        <v>55</v>
      </c>
      <c r="C29" s="26"/>
      <c r="D29" s="26"/>
      <c r="E29" s="26"/>
      <c r="F29" s="26"/>
      <c r="G29" s="27"/>
      <c r="H29" s="1"/>
      <c r="I29" s="2">
        <v>0</v>
      </c>
    </row>
    <row r="30" spans="1:9" ht="15.75" customHeight="1">
      <c r="A30" s="1" t="s">
        <v>56</v>
      </c>
      <c r="B30" s="25" t="s">
        <v>57</v>
      </c>
      <c r="C30" s="26"/>
      <c r="D30" s="26"/>
      <c r="E30" s="26"/>
      <c r="F30" s="26"/>
      <c r="G30" s="27"/>
      <c r="H30" s="1"/>
      <c r="I30" s="2">
        <v>0</v>
      </c>
    </row>
    <row r="31" spans="1:9" ht="15.75" customHeight="1">
      <c r="A31" s="25" t="s">
        <v>58</v>
      </c>
      <c r="B31" s="26"/>
      <c r="C31" s="26"/>
      <c r="D31" s="26"/>
      <c r="E31" s="26"/>
      <c r="F31" s="26"/>
      <c r="G31" s="26"/>
      <c r="H31" s="27"/>
      <c r="I31" s="2">
        <f>SUM(I25:I30)</f>
        <v>2251.02</v>
      </c>
    </row>
    <row r="32" spans="1:9" ht="15.75" customHeight="1">
      <c r="A32" s="25"/>
      <c r="B32" s="26"/>
      <c r="C32" s="26"/>
      <c r="D32" s="26"/>
      <c r="E32" s="26"/>
      <c r="F32" s="26"/>
      <c r="G32" s="26"/>
      <c r="H32" s="26"/>
      <c r="I32" s="27"/>
    </row>
    <row r="33" spans="1:9" ht="15.75" customHeight="1">
      <c r="A33" s="25" t="s">
        <v>59</v>
      </c>
      <c r="B33" s="26"/>
      <c r="C33" s="26"/>
      <c r="D33" s="26"/>
      <c r="E33" s="26"/>
      <c r="F33" s="26"/>
      <c r="G33" s="26"/>
      <c r="H33" s="26"/>
      <c r="I33" s="27"/>
    </row>
    <row r="34" spans="1:9" ht="15.75" customHeight="1">
      <c r="A34" s="25" t="s">
        <v>60</v>
      </c>
      <c r="B34" s="26"/>
      <c r="C34" s="26"/>
      <c r="D34" s="26"/>
      <c r="E34" s="26"/>
      <c r="F34" s="26"/>
      <c r="G34" s="27"/>
      <c r="H34" s="1" t="s">
        <v>48</v>
      </c>
      <c r="I34" s="1" t="s">
        <v>49</v>
      </c>
    </row>
    <row r="35" spans="1:9" ht="15.75" customHeight="1">
      <c r="A35" s="1" t="s">
        <v>22</v>
      </c>
      <c r="B35" s="25" t="s">
        <v>61</v>
      </c>
      <c r="C35" s="26"/>
      <c r="D35" s="26"/>
      <c r="E35" s="26"/>
      <c r="F35" s="26"/>
      <c r="G35" s="27"/>
      <c r="H35" s="4">
        <f>ROUND(1/12,4)</f>
        <v>8.3299999999999999E-2</v>
      </c>
      <c r="I35" s="2">
        <f>ROUND(I31*H35,2)</f>
        <v>187.51</v>
      </c>
    </row>
    <row r="36" spans="1:9" ht="15.75" customHeight="1">
      <c r="A36" s="1" t="s">
        <v>24</v>
      </c>
      <c r="B36" s="25" t="s">
        <v>62</v>
      </c>
      <c r="C36" s="26"/>
      <c r="D36" s="26"/>
      <c r="E36" s="26"/>
      <c r="F36" s="26"/>
      <c r="G36" s="27"/>
      <c r="H36" s="4">
        <v>0.121</v>
      </c>
      <c r="I36" s="2">
        <f>ROUND(I31*H36,2)</f>
        <v>272.37</v>
      </c>
    </row>
    <row r="37" spans="1:9" ht="15.75" customHeight="1">
      <c r="A37" s="25" t="s">
        <v>63</v>
      </c>
      <c r="B37" s="26"/>
      <c r="C37" s="26"/>
      <c r="D37" s="26"/>
      <c r="E37" s="26"/>
      <c r="F37" s="26"/>
      <c r="G37" s="27"/>
      <c r="H37" s="4">
        <f t="shared" ref="H37:I37" si="0">SUM(H35:H36)</f>
        <v>0.20429999999999998</v>
      </c>
      <c r="I37" s="2">
        <f t="shared" si="0"/>
        <v>459.88</v>
      </c>
    </row>
    <row r="38" spans="1:9" ht="15.75" customHeight="1">
      <c r="A38" s="29" t="s">
        <v>169</v>
      </c>
      <c r="B38" s="30"/>
      <c r="C38" s="30"/>
      <c r="D38" s="30"/>
      <c r="E38" s="30"/>
      <c r="F38" s="31"/>
      <c r="G38" s="25" t="s">
        <v>65</v>
      </c>
      <c r="H38" s="27"/>
      <c r="I38" s="2">
        <f>I31</f>
        <v>2251.02</v>
      </c>
    </row>
    <row r="39" spans="1:9" ht="15.75" customHeight="1">
      <c r="A39" s="32"/>
      <c r="B39" s="33"/>
      <c r="C39" s="33"/>
      <c r="D39" s="33"/>
      <c r="E39" s="33"/>
      <c r="F39" s="34"/>
      <c r="G39" s="25" t="s">
        <v>66</v>
      </c>
      <c r="H39" s="27"/>
      <c r="I39" s="2">
        <f>I37</f>
        <v>459.88</v>
      </c>
    </row>
    <row r="40" spans="1:9" ht="15.75" customHeight="1">
      <c r="A40" s="35"/>
      <c r="B40" s="36"/>
      <c r="C40" s="36"/>
      <c r="D40" s="36"/>
      <c r="E40" s="36"/>
      <c r="F40" s="37"/>
      <c r="G40" s="25" t="s">
        <v>67</v>
      </c>
      <c r="H40" s="27"/>
      <c r="I40" s="2">
        <f>SUM(I38:I39)</f>
        <v>2710.9</v>
      </c>
    </row>
    <row r="41" spans="1:9" ht="15.75" customHeight="1">
      <c r="A41" s="25" t="s">
        <v>68</v>
      </c>
      <c r="B41" s="26"/>
      <c r="C41" s="26"/>
      <c r="D41" s="26"/>
      <c r="E41" s="26"/>
      <c r="F41" s="26"/>
      <c r="G41" s="27"/>
      <c r="H41" s="1" t="s">
        <v>48</v>
      </c>
      <c r="I41" s="1" t="s">
        <v>49</v>
      </c>
    </row>
    <row r="42" spans="1:9" ht="15.75" customHeight="1">
      <c r="A42" s="1" t="s">
        <v>22</v>
      </c>
      <c r="B42" s="25" t="s">
        <v>69</v>
      </c>
      <c r="C42" s="26"/>
      <c r="D42" s="26"/>
      <c r="E42" s="26"/>
      <c r="F42" s="26"/>
      <c r="G42" s="27"/>
      <c r="H42" s="4">
        <v>0.2</v>
      </c>
      <c r="I42" s="2">
        <f t="shared" ref="I42:I49" si="1">ROUND($I$40*H42,2)</f>
        <v>542.17999999999995</v>
      </c>
    </row>
    <row r="43" spans="1:9" ht="15.75" customHeight="1">
      <c r="A43" s="1" t="s">
        <v>24</v>
      </c>
      <c r="B43" s="25" t="s">
        <v>70</v>
      </c>
      <c r="C43" s="26"/>
      <c r="D43" s="26"/>
      <c r="E43" s="26"/>
      <c r="F43" s="26"/>
      <c r="G43" s="27"/>
      <c r="H43" s="4">
        <v>2.5000000000000001E-2</v>
      </c>
      <c r="I43" s="2">
        <f t="shared" si="1"/>
        <v>67.77</v>
      </c>
    </row>
    <row r="44" spans="1:9" ht="15.75" customHeight="1">
      <c r="A44" s="1" t="s">
        <v>27</v>
      </c>
      <c r="B44" s="25" t="s">
        <v>71</v>
      </c>
      <c r="C44" s="26"/>
      <c r="D44" s="26"/>
      <c r="E44" s="26"/>
      <c r="F44" s="26"/>
      <c r="G44" s="27"/>
      <c r="H44" s="5">
        <v>2.1864000000000001E-2</v>
      </c>
      <c r="I44" s="2">
        <f t="shared" si="1"/>
        <v>59.27</v>
      </c>
    </row>
    <row r="45" spans="1:9" ht="15.75" customHeight="1">
      <c r="A45" s="1" t="s">
        <v>29</v>
      </c>
      <c r="B45" s="25" t="s">
        <v>72</v>
      </c>
      <c r="C45" s="26"/>
      <c r="D45" s="26"/>
      <c r="E45" s="26"/>
      <c r="F45" s="26"/>
      <c r="G45" s="27"/>
      <c r="H45" s="4">
        <v>1.4999999999999999E-2</v>
      </c>
      <c r="I45" s="2">
        <f t="shared" si="1"/>
        <v>40.659999999999997</v>
      </c>
    </row>
    <row r="46" spans="1:9" ht="15.75" customHeight="1">
      <c r="A46" s="1" t="s">
        <v>54</v>
      </c>
      <c r="B46" s="25" t="s">
        <v>73</v>
      </c>
      <c r="C46" s="26"/>
      <c r="D46" s="26"/>
      <c r="E46" s="26"/>
      <c r="F46" s="26"/>
      <c r="G46" s="27"/>
      <c r="H46" s="4">
        <v>0.01</v>
      </c>
      <c r="I46" s="2">
        <f t="shared" si="1"/>
        <v>27.11</v>
      </c>
    </row>
    <row r="47" spans="1:9" ht="15.75" customHeight="1">
      <c r="A47" s="1" t="s">
        <v>56</v>
      </c>
      <c r="B47" s="25" t="s">
        <v>74</v>
      </c>
      <c r="C47" s="26"/>
      <c r="D47" s="26"/>
      <c r="E47" s="26"/>
      <c r="F47" s="26"/>
      <c r="G47" s="27"/>
      <c r="H47" s="4">
        <v>6.0000000000000001E-3</v>
      </c>
      <c r="I47" s="2">
        <f t="shared" si="1"/>
        <v>16.27</v>
      </c>
    </row>
    <row r="48" spans="1:9" ht="15.75" customHeight="1">
      <c r="A48" s="1" t="s">
        <v>75</v>
      </c>
      <c r="B48" s="25" t="s">
        <v>76</v>
      </c>
      <c r="C48" s="26"/>
      <c r="D48" s="26"/>
      <c r="E48" s="26"/>
      <c r="F48" s="26"/>
      <c r="G48" s="27"/>
      <c r="H48" s="4">
        <v>2E-3</v>
      </c>
      <c r="I48" s="2">
        <f t="shared" si="1"/>
        <v>5.42</v>
      </c>
    </row>
    <row r="49" spans="1:9" ht="15.75" customHeight="1">
      <c r="A49" s="1" t="s">
        <v>77</v>
      </c>
      <c r="B49" s="25" t="s">
        <v>78</v>
      </c>
      <c r="C49" s="26"/>
      <c r="D49" s="26"/>
      <c r="E49" s="26"/>
      <c r="F49" s="26"/>
      <c r="G49" s="27"/>
      <c r="H49" s="4">
        <v>0.08</v>
      </c>
      <c r="I49" s="2">
        <f t="shared" si="1"/>
        <v>216.87</v>
      </c>
    </row>
    <row r="50" spans="1:9" ht="15.75" customHeight="1">
      <c r="A50" s="13" t="s">
        <v>79</v>
      </c>
      <c r="B50" s="14"/>
      <c r="C50" s="14"/>
      <c r="D50" s="14"/>
      <c r="E50" s="14"/>
      <c r="F50" s="14"/>
      <c r="G50" s="15"/>
      <c r="H50" s="5">
        <f t="shared" ref="H50:I50" si="2">SUM(H42:H49)</f>
        <v>0.35986400000000002</v>
      </c>
      <c r="I50" s="6">
        <f t="shared" si="2"/>
        <v>975.54999999999984</v>
      </c>
    </row>
    <row r="51" spans="1:9" ht="15.75" customHeight="1">
      <c r="A51" s="13"/>
      <c r="B51" s="14"/>
      <c r="C51" s="14"/>
      <c r="D51" s="14"/>
      <c r="E51" s="14"/>
      <c r="F51" s="14"/>
      <c r="G51" s="14"/>
      <c r="H51" s="14"/>
      <c r="I51" s="15"/>
    </row>
    <row r="52" spans="1:9" ht="15.75" customHeight="1">
      <c r="A52" s="13" t="s">
        <v>80</v>
      </c>
      <c r="B52" s="14"/>
      <c r="C52" s="14"/>
      <c r="D52" s="14"/>
      <c r="E52" s="14"/>
      <c r="F52" s="14"/>
      <c r="G52" s="15"/>
      <c r="H52" s="7"/>
      <c r="I52" s="7" t="s">
        <v>49</v>
      </c>
    </row>
    <row r="53" spans="1:9" ht="15.75" customHeight="1">
      <c r="A53" s="7" t="s">
        <v>22</v>
      </c>
      <c r="B53" s="13" t="s">
        <v>81</v>
      </c>
      <c r="C53" s="14"/>
      <c r="D53" s="14"/>
      <c r="E53" s="14"/>
      <c r="F53" s="14"/>
      <c r="G53" s="15"/>
      <c r="H53" s="6">
        <v>4</v>
      </c>
      <c r="I53" s="6">
        <f>ROUND((H53*2*22)-0.06*I25,2)</f>
        <v>40.94</v>
      </c>
    </row>
    <row r="54" spans="1:9" ht="15.75" customHeight="1">
      <c r="A54" s="7" t="s">
        <v>24</v>
      </c>
      <c r="B54" s="13" t="s">
        <v>82</v>
      </c>
      <c r="C54" s="14"/>
      <c r="D54" s="14"/>
      <c r="E54" s="14"/>
      <c r="F54" s="14"/>
      <c r="G54" s="15"/>
      <c r="H54" s="7" t="s">
        <v>83</v>
      </c>
      <c r="I54" s="11">
        <v>473.82</v>
      </c>
    </row>
    <row r="55" spans="1:9" ht="15.75" customHeight="1">
      <c r="A55" s="7" t="s">
        <v>27</v>
      </c>
      <c r="B55" s="13" t="s">
        <v>84</v>
      </c>
      <c r="C55" s="14"/>
      <c r="D55" s="14"/>
      <c r="E55" s="14"/>
      <c r="F55" s="14"/>
      <c r="G55" s="15"/>
      <c r="H55" s="7" t="s">
        <v>83</v>
      </c>
      <c r="I55" s="6">
        <f>'EDITOR DE TEXTO 44H'!I55</f>
        <v>42</v>
      </c>
    </row>
    <row r="56" spans="1:9" ht="15.75" customHeight="1">
      <c r="A56" s="7" t="s">
        <v>29</v>
      </c>
      <c r="B56" s="13" t="s">
        <v>85</v>
      </c>
      <c r="C56" s="14"/>
      <c r="D56" s="14"/>
      <c r="E56" s="14"/>
      <c r="F56" s="14"/>
      <c r="G56" s="15"/>
      <c r="H56" s="7" t="s">
        <v>83</v>
      </c>
      <c r="I56" s="6">
        <v>3.5</v>
      </c>
    </row>
    <row r="57" spans="1:9" ht="15.75" customHeight="1">
      <c r="A57" s="25" t="s">
        <v>86</v>
      </c>
      <c r="B57" s="26"/>
      <c r="C57" s="26"/>
      <c r="D57" s="26"/>
      <c r="E57" s="26"/>
      <c r="F57" s="26"/>
      <c r="G57" s="26"/>
      <c r="H57" s="27"/>
      <c r="I57" s="2">
        <f>SUM(I53:I56)</f>
        <v>560.26</v>
      </c>
    </row>
    <row r="58" spans="1:9" ht="15.75" customHeight="1">
      <c r="A58" s="25"/>
      <c r="B58" s="26"/>
      <c r="C58" s="26"/>
      <c r="D58" s="26"/>
      <c r="E58" s="26"/>
      <c r="F58" s="26"/>
      <c r="G58" s="26"/>
      <c r="H58" s="26"/>
      <c r="I58" s="27"/>
    </row>
    <row r="59" spans="1:9" ht="15.75" customHeight="1">
      <c r="A59" s="25" t="s">
        <v>87</v>
      </c>
      <c r="B59" s="26"/>
      <c r="C59" s="26"/>
      <c r="D59" s="26"/>
      <c r="E59" s="26"/>
      <c r="F59" s="26"/>
      <c r="G59" s="26"/>
      <c r="H59" s="26"/>
      <c r="I59" s="27"/>
    </row>
    <row r="60" spans="1:9" ht="15.75" customHeight="1">
      <c r="A60" s="25" t="s">
        <v>88</v>
      </c>
      <c r="B60" s="26"/>
      <c r="C60" s="26"/>
      <c r="D60" s="26"/>
      <c r="E60" s="26"/>
      <c r="F60" s="26"/>
      <c r="G60" s="26"/>
      <c r="H60" s="27"/>
      <c r="I60" s="1" t="s">
        <v>49</v>
      </c>
    </row>
    <row r="61" spans="1:9" ht="15.75" customHeight="1">
      <c r="A61" s="1" t="s">
        <v>89</v>
      </c>
      <c r="B61" s="25" t="s">
        <v>90</v>
      </c>
      <c r="C61" s="26"/>
      <c r="D61" s="26"/>
      <c r="E61" s="26"/>
      <c r="F61" s="26"/>
      <c r="G61" s="26"/>
      <c r="H61" s="27"/>
      <c r="I61" s="2">
        <f>I37</f>
        <v>459.88</v>
      </c>
    </row>
    <row r="62" spans="1:9" ht="15.75" customHeight="1">
      <c r="A62" s="1" t="s">
        <v>91</v>
      </c>
      <c r="B62" s="25" t="s">
        <v>92</v>
      </c>
      <c r="C62" s="26"/>
      <c r="D62" s="26"/>
      <c r="E62" s="26"/>
      <c r="F62" s="26"/>
      <c r="G62" s="26"/>
      <c r="H62" s="27"/>
      <c r="I62" s="2">
        <f>I50</f>
        <v>975.54999999999984</v>
      </c>
    </row>
    <row r="63" spans="1:9" ht="15.75" customHeight="1">
      <c r="A63" s="1" t="s">
        <v>93</v>
      </c>
      <c r="B63" s="25" t="s">
        <v>94</v>
      </c>
      <c r="C63" s="26"/>
      <c r="D63" s="26"/>
      <c r="E63" s="26"/>
      <c r="F63" s="26"/>
      <c r="G63" s="26"/>
      <c r="H63" s="27"/>
      <c r="I63" s="2">
        <f>I57</f>
        <v>560.26</v>
      </c>
    </row>
    <row r="64" spans="1:9" ht="15.75" customHeight="1">
      <c r="A64" s="25" t="s">
        <v>95</v>
      </c>
      <c r="B64" s="26"/>
      <c r="C64" s="26"/>
      <c r="D64" s="26"/>
      <c r="E64" s="26"/>
      <c r="F64" s="26"/>
      <c r="G64" s="26"/>
      <c r="H64" s="27"/>
      <c r="I64" s="2">
        <f>SUM(I61:I63)</f>
        <v>1995.6899999999998</v>
      </c>
    </row>
    <row r="65" spans="1:9" ht="15.75" customHeight="1">
      <c r="A65" s="29" t="s">
        <v>170</v>
      </c>
      <c r="B65" s="30"/>
      <c r="C65" s="30"/>
      <c r="D65" s="30"/>
      <c r="E65" s="30"/>
      <c r="F65" s="31"/>
      <c r="G65" s="25" t="s">
        <v>65</v>
      </c>
      <c r="H65" s="27"/>
      <c r="I65" s="2">
        <f>I31</f>
        <v>2251.02</v>
      </c>
    </row>
    <row r="66" spans="1:9" ht="15.75" customHeight="1">
      <c r="A66" s="32"/>
      <c r="B66" s="33"/>
      <c r="C66" s="33"/>
      <c r="D66" s="33"/>
      <c r="E66" s="33"/>
      <c r="F66" s="34"/>
      <c r="G66" s="25" t="s">
        <v>97</v>
      </c>
      <c r="H66" s="27"/>
      <c r="I66" s="2">
        <f>I64</f>
        <v>1995.6899999999998</v>
      </c>
    </row>
    <row r="67" spans="1:9" ht="15.75" customHeight="1">
      <c r="A67" s="35"/>
      <c r="B67" s="36"/>
      <c r="C67" s="36"/>
      <c r="D67" s="36"/>
      <c r="E67" s="36"/>
      <c r="F67" s="37"/>
      <c r="G67" s="25" t="s">
        <v>67</v>
      </c>
      <c r="H67" s="27"/>
      <c r="I67" s="2">
        <f>SUM(I65:I66)</f>
        <v>4246.71</v>
      </c>
    </row>
    <row r="68" spans="1:9" ht="15.75" customHeight="1">
      <c r="A68" s="25" t="s">
        <v>98</v>
      </c>
      <c r="B68" s="26"/>
      <c r="C68" s="26"/>
      <c r="D68" s="26"/>
      <c r="E68" s="26"/>
      <c r="F68" s="26"/>
      <c r="G68" s="26"/>
      <c r="H68" s="26"/>
      <c r="I68" s="27"/>
    </row>
    <row r="69" spans="1:9" ht="15.75" customHeight="1">
      <c r="A69" s="1">
        <v>3</v>
      </c>
      <c r="B69" s="25" t="s">
        <v>99</v>
      </c>
      <c r="C69" s="26"/>
      <c r="D69" s="26"/>
      <c r="E69" s="26"/>
      <c r="F69" s="26"/>
      <c r="G69" s="27"/>
      <c r="H69" s="1" t="s">
        <v>48</v>
      </c>
      <c r="I69" s="1" t="s">
        <v>49</v>
      </c>
    </row>
    <row r="70" spans="1:9" ht="15.75" customHeight="1">
      <c r="A70" s="1" t="s">
        <v>22</v>
      </c>
      <c r="B70" s="25" t="s">
        <v>100</v>
      </c>
      <c r="C70" s="26"/>
      <c r="D70" s="26"/>
      <c r="E70" s="26"/>
      <c r="F70" s="26"/>
      <c r="G70" s="27"/>
      <c r="H70" s="4">
        <f>ROUND(((1/12)*5%),4)</f>
        <v>4.1999999999999997E-3</v>
      </c>
      <c r="I70" s="2">
        <f t="shared" ref="I70:I74" si="3">ROUND(H70*$I$67,2)</f>
        <v>17.84</v>
      </c>
    </row>
    <row r="71" spans="1:9" ht="15.75" customHeight="1">
      <c r="A71" s="1" t="s">
        <v>24</v>
      </c>
      <c r="B71" s="25" t="s">
        <v>101</v>
      </c>
      <c r="C71" s="26"/>
      <c r="D71" s="26"/>
      <c r="E71" s="26"/>
      <c r="F71" s="26"/>
      <c r="G71" s="27"/>
      <c r="H71" s="4">
        <f>TRUNC(H70*H49,4)</f>
        <v>2.9999999999999997E-4</v>
      </c>
      <c r="I71" s="2">
        <f t="shared" si="3"/>
        <v>1.27</v>
      </c>
    </row>
    <row r="72" spans="1:9" ht="15.75" customHeight="1">
      <c r="A72" s="1" t="s">
        <v>27</v>
      </c>
      <c r="B72" s="25" t="s">
        <v>102</v>
      </c>
      <c r="C72" s="26"/>
      <c r="D72" s="26"/>
      <c r="E72" s="26"/>
      <c r="F72" s="26"/>
      <c r="G72" s="27"/>
      <c r="H72" s="4">
        <f>ROUND(((7/30)/12)*95%,4)</f>
        <v>1.8499999999999999E-2</v>
      </c>
      <c r="I72" s="2">
        <f t="shared" si="3"/>
        <v>78.56</v>
      </c>
    </row>
    <row r="73" spans="1:9" ht="15.75" customHeight="1">
      <c r="A73" s="1" t="s">
        <v>29</v>
      </c>
      <c r="B73" s="25" t="s">
        <v>103</v>
      </c>
      <c r="C73" s="26"/>
      <c r="D73" s="26"/>
      <c r="E73" s="26"/>
      <c r="F73" s="26"/>
      <c r="G73" s="27"/>
      <c r="H73" s="4">
        <f>ROUND(H72*H50,4)</f>
        <v>6.7000000000000002E-3</v>
      </c>
      <c r="I73" s="2">
        <f t="shared" si="3"/>
        <v>28.45</v>
      </c>
    </row>
    <row r="74" spans="1:9" ht="15.75" customHeight="1">
      <c r="A74" s="1" t="s">
        <v>54</v>
      </c>
      <c r="B74" s="25" t="s">
        <v>104</v>
      </c>
      <c r="C74" s="26"/>
      <c r="D74" s="26"/>
      <c r="E74" s="26"/>
      <c r="F74" s="26"/>
      <c r="G74" s="27"/>
      <c r="H74" s="4">
        <v>0.04</v>
      </c>
      <c r="I74" s="2">
        <f t="shared" si="3"/>
        <v>169.87</v>
      </c>
    </row>
    <row r="75" spans="1:9" ht="15.75" customHeight="1">
      <c r="A75" s="25" t="s">
        <v>105</v>
      </c>
      <c r="B75" s="26"/>
      <c r="C75" s="26"/>
      <c r="D75" s="26"/>
      <c r="E75" s="26"/>
      <c r="F75" s="26"/>
      <c r="G75" s="27"/>
      <c r="H75" s="4">
        <f t="shared" ref="H75:I75" si="4">SUM(H70:H74)</f>
        <v>6.9699999999999998E-2</v>
      </c>
      <c r="I75" s="2">
        <f t="shared" si="4"/>
        <v>295.99</v>
      </c>
    </row>
    <row r="76" spans="1:9" ht="15.75" customHeight="1">
      <c r="A76" s="29" t="s">
        <v>171</v>
      </c>
      <c r="B76" s="30"/>
      <c r="C76" s="30"/>
      <c r="D76" s="30"/>
      <c r="E76" s="30"/>
      <c r="F76" s="31"/>
      <c r="G76" s="25" t="s">
        <v>65</v>
      </c>
      <c r="H76" s="27"/>
      <c r="I76" s="2">
        <f>I31</f>
        <v>2251.02</v>
      </c>
    </row>
    <row r="77" spans="1:9" ht="15.75" customHeight="1">
      <c r="A77" s="32"/>
      <c r="B77" s="33"/>
      <c r="C77" s="33"/>
      <c r="D77" s="33"/>
      <c r="E77" s="33"/>
      <c r="F77" s="34"/>
      <c r="G77" s="25" t="s">
        <v>97</v>
      </c>
      <c r="H77" s="27"/>
      <c r="I77" s="2">
        <f>I64</f>
        <v>1995.6899999999998</v>
      </c>
    </row>
    <row r="78" spans="1:9" ht="15.75" customHeight="1">
      <c r="A78" s="32"/>
      <c r="B78" s="33"/>
      <c r="C78" s="33"/>
      <c r="D78" s="33"/>
      <c r="E78" s="33"/>
      <c r="F78" s="34"/>
      <c r="G78" s="25" t="s">
        <v>107</v>
      </c>
      <c r="H78" s="27"/>
      <c r="I78" s="2">
        <f>I75</f>
        <v>295.99</v>
      </c>
    </row>
    <row r="79" spans="1:9" ht="15.75" customHeight="1">
      <c r="A79" s="35"/>
      <c r="B79" s="36"/>
      <c r="C79" s="36"/>
      <c r="D79" s="36"/>
      <c r="E79" s="36"/>
      <c r="F79" s="37"/>
      <c r="G79" s="25" t="s">
        <v>67</v>
      </c>
      <c r="H79" s="27"/>
      <c r="I79" s="2">
        <f>SUM(I76:I78)</f>
        <v>4542.7</v>
      </c>
    </row>
    <row r="80" spans="1:9" ht="15.75" customHeight="1">
      <c r="A80" s="25" t="s">
        <v>108</v>
      </c>
      <c r="B80" s="26"/>
      <c r="C80" s="26"/>
      <c r="D80" s="26"/>
      <c r="E80" s="26"/>
      <c r="F80" s="26"/>
      <c r="G80" s="26"/>
      <c r="H80" s="26"/>
      <c r="I80" s="27"/>
    </row>
    <row r="81" spans="1:9" ht="15.75" customHeight="1">
      <c r="A81" s="25" t="s">
        <v>109</v>
      </c>
      <c r="B81" s="26"/>
      <c r="C81" s="26"/>
      <c r="D81" s="26"/>
      <c r="E81" s="26"/>
      <c r="F81" s="26"/>
      <c r="G81" s="27"/>
      <c r="H81" s="1" t="s">
        <v>48</v>
      </c>
      <c r="I81" s="1" t="s">
        <v>49</v>
      </c>
    </row>
    <row r="82" spans="1:9" ht="15.75" customHeight="1">
      <c r="A82" s="1" t="s">
        <v>22</v>
      </c>
      <c r="B82" s="25" t="s">
        <v>110</v>
      </c>
      <c r="C82" s="26"/>
      <c r="D82" s="26"/>
      <c r="E82" s="26"/>
      <c r="F82" s="26"/>
      <c r="G82" s="27"/>
      <c r="H82" s="4">
        <f>ROUND(((1+1/3)/12)/12,4)</f>
        <v>9.2999999999999992E-3</v>
      </c>
      <c r="I82" s="2">
        <f t="shared" ref="I82:I87" si="5">ROUND(H82*$I$79,2)</f>
        <v>42.25</v>
      </c>
    </row>
    <row r="83" spans="1:9" ht="15.75" customHeight="1">
      <c r="A83" s="1" t="s">
        <v>24</v>
      </c>
      <c r="B83" s="25" t="s">
        <v>111</v>
      </c>
      <c r="C83" s="26"/>
      <c r="D83" s="26"/>
      <c r="E83" s="26"/>
      <c r="F83" s="26"/>
      <c r="G83" s="27"/>
      <c r="H83" s="4">
        <f>ROUND((2/30)/12,4)</f>
        <v>5.5999999999999999E-3</v>
      </c>
      <c r="I83" s="2">
        <f t="shared" si="5"/>
        <v>25.44</v>
      </c>
    </row>
    <row r="84" spans="1:9" ht="15.75" customHeight="1">
      <c r="A84" s="1" t="s">
        <v>27</v>
      </c>
      <c r="B84" s="25" t="s">
        <v>112</v>
      </c>
      <c r="C84" s="26"/>
      <c r="D84" s="26"/>
      <c r="E84" s="26"/>
      <c r="F84" s="26"/>
      <c r="G84" s="27"/>
      <c r="H84" s="4">
        <f>ROUND(((5/30)/12)*2%,4)</f>
        <v>2.9999999999999997E-4</v>
      </c>
      <c r="I84" s="2">
        <f t="shared" si="5"/>
        <v>1.36</v>
      </c>
    </row>
    <row r="85" spans="1:9" ht="15.75" customHeight="1">
      <c r="A85" s="1" t="s">
        <v>29</v>
      </c>
      <c r="B85" s="25" t="s">
        <v>113</v>
      </c>
      <c r="C85" s="26"/>
      <c r="D85" s="26"/>
      <c r="E85" s="26"/>
      <c r="F85" s="26"/>
      <c r="G85" s="27"/>
      <c r="H85" s="4">
        <f>ROUND(((15/30)/12)*8%,4)</f>
        <v>3.3E-3</v>
      </c>
      <c r="I85" s="2">
        <f t="shared" si="5"/>
        <v>14.99</v>
      </c>
    </row>
    <row r="86" spans="1:9" ht="15.75" customHeight="1">
      <c r="A86" s="1" t="s">
        <v>54</v>
      </c>
      <c r="B86" s="25" t="s">
        <v>114</v>
      </c>
      <c r="C86" s="26"/>
      <c r="D86" s="26"/>
      <c r="E86" s="26"/>
      <c r="F86" s="26"/>
      <c r="G86" s="27"/>
      <c r="H86" s="4">
        <f>ROUND(((1+1/3)/12*4/12)*2%,4)</f>
        <v>6.9999999999999999E-4</v>
      </c>
      <c r="I86" s="2">
        <f t="shared" si="5"/>
        <v>3.18</v>
      </c>
    </row>
    <row r="87" spans="1:9" ht="15.75" customHeight="1">
      <c r="A87" s="1" t="s">
        <v>56</v>
      </c>
      <c r="B87" s="25" t="s">
        <v>115</v>
      </c>
      <c r="C87" s="26"/>
      <c r="D87" s="26"/>
      <c r="E87" s="26"/>
      <c r="F87" s="26"/>
      <c r="G87" s="27"/>
      <c r="H87" s="4">
        <v>0</v>
      </c>
      <c r="I87" s="2">
        <f t="shared" si="5"/>
        <v>0</v>
      </c>
    </row>
    <row r="88" spans="1:9" ht="15.75" customHeight="1">
      <c r="A88" s="25" t="s">
        <v>116</v>
      </c>
      <c r="B88" s="26"/>
      <c r="C88" s="26"/>
      <c r="D88" s="26"/>
      <c r="E88" s="26"/>
      <c r="F88" s="26"/>
      <c r="G88" s="27"/>
      <c r="H88" s="4">
        <f t="shared" ref="H88:I88" si="6">SUM(H82:H87)</f>
        <v>1.9199999999999998E-2</v>
      </c>
      <c r="I88" s="2">
        <f t="shared" si="6"/>
        <v>87.22</v>
      </c>
    </row>
    <row r="89" spans="1:9" ht="15.75" customHeight="1">
      <c r="A89" s="25"/>
      <c r="B89" s="26"/>
      <c r="C89" s="26"/>
      <c r="D89" s="26"/>
      <c r="E89" s="26"/>
      <c r="F89" s="26"/>
      <c r="G89" s="26"/>
      <c r="H89" s="26"/>
      <c r="I89" s="27"/>
    </row>
    <row r="90" spans="1:9" ht="15.75" customHeight="1">
      <c r="A90" s="25" t="s">
        <v>117</v>
      </c>
      <c r="B90" s="26"/>
      <c r="C90" s="26"/>
      <c r="D90" s="26"/>
      <c r="E90" s="26"/>
      <c r="F90" s="26"/>
      <c r="G90" s="27"/>
      <c r="H90" s="1" t="s">
        <v>48</v>
      </c>
      <c r="I90" s="1" t="s">
        <v>49</v>
      </c>
    </row>
    <row r="91" spans="1:9" ht="15.75" customHeight="1">
      <c r="A91" s="1" t="s">
        <v>22</v>
      </c>
      <c r="B91" s="25" t="s">
        <v>118</v>
      </c>
      <c r="C91" s="26"/>
      <c r="D91" s="26"/>
      <c r="E91" s="26"/>
      <c r="F91" s="26"/>
      <c r="G91" s="27"/>
      <c r="H91" s="4">
        <v>0</v>
      </c>
      <c r="I91" s="2">
        <f>I31*H91</f>
        <v>0</v>
      </c>
    </row>
    <row r="92" spans="1:9" ht="15.75" customHeight="1">
      <c r="A92" s="25" t="s">
        <v>119</v>
      </c>
      <c r="B92" s="26"/>
      <c r="C92" s="26"/>
      <c r="D92" s="26"/>
      <c r="E92" s="26"/>
      <c r="F92" s="26"/>
      <c r="G92" s="27"/>
      <c r="H92" s="4">
        <f t="shared" ref="H92:I92" si="7">H91</f>
        <v>0</v>
      </c>
      <c r="I92" s="2">
        <f t="shared" si="7"/>
        <v>0</v>
      </c>
    </row>
    <row r="93" spans="1:9" ht="15.75" customHeight="1">
      <c r="A93" s="25"/>
      <c r="B93" s="26"/>
      <c r="C93" s="26"/>
      <c r="D93" s="26"/>
      <c r="E93" s="26"/>
      <c r="F93" s="26"/>
      <c r="G93" s="26"/>
      <c r="H93" s="26"/>
      <c r="I93" s="27"/>
    </row>
    <row r="94" spans="1:9" ht="15.75" customHeight="1">
      <c r="A94" s="25" t="s">
        <v>120</v>
      </c>
      <c r="B94" s="26"/>
      <c r="C94" s="26"/>
      <c r="D94" s="26"/>
      <c r="E94" s="26"/>
      <c r="F94" s="26"/>
      <c r="G94" s="26"/>
      <c r="H94" s="26"/>
      <c r="I94" s="27"/>
    </row>
    <row r="95" spans="1:9" ht="15.75" customHeight="1">
      <c r="A95" s="25" t="s">
        <v>121</v>
      </c>
      <c r="B95" s="26"/>
      <c r="C95" s="26"/>
      <c r="D95" s="26"/>
      <c r="E95" s="26"/>
      <c r="F95" s="26"/>
      <c r="G95" s="26"/>
      <c r="H95" s="27"/>
      <c r="I95" s="1" t="s">
        <v>49</v>
      </c>
    </row>
    <row r="96" spans="1:9" ht="15.75" customHeight="1">
      <c r="A96" s="1" t="s">
        <v>122</v>
      </c>
      <c r="B96" s="25" t="s">
        <v>123</v>
      </c>
      <c r="C96" s="26"/>
      <c r="D96" s="26"/>
      <c r="E96" s="26"/>
      <c r="F96" s="26"/>
      <c r="G96" s="26"/>
      <c r="H96" s="27"/>
      <c r="I96" s="2">
        <f>I88</f>
        <v>87.22</v>
      </c>
    </row>
    <row r="97" spans="1:9" ht="15.75" customHeight="1">
      <c r="A97" s="1" t="s">
        <v>124</v>
      </c>
      <c r="B97" s="25" t="s">
        <v>125</v>
      </c>
      <c r="C97" s="26"/>
      <c r="D97" s="26"/>
      <c r="E97" s="26"/>
      <c r="F97" s="26"/>
      <c r="G97" s="26"/>
      <c r="H97" s="27"/>
      <c r="I97" s="2">
        <f>I92</f>
        <v>0</v>
      </c>
    </row>
    <row r="98" spans="1:9" ht="15.75" customHeight="1">
      <c r="A98" s="25" t="s">
        <v>126</v>
      </c>
      <c r="B98" s="26"/>
      <c r="C98" s="26"/>
      <c r="D98" s="26"/>
      <c r="E98" s="26"/>
      <c r="F98" s="26"/>
      <c r="G98" s="26"/>
      <c r="H98" s="27"/>
      <c r="I98" s="2">
        <f>SUM(I96:I97)</f>
        <v>87.22</v>
      </c>
    </row>
    <row r="99" spans="1:9" ht="15.75" customHeight="1">
      <c r="A99" s="25"/>
      <c r="B99" s="26"/>
      <c r="C99" s="26"/>
      <c r="D99" s="26"/>
      <c r="E99" s="26"/>
      <c r="F99" s="26"/>
      <c r="G99" s="26"/>
      <c r="H99" s="26"/>
      <c r="I99" s="27"/>
    </row>
    <row r="100" spans="1:9" ht="15.75" customHeight="1">
      <c r="A100" s="25" t="s">
        <v>127</v>
      </c>
      <c r="B100" s="26"/>
      <c r="C100" s="26"/>
      <c r="D100" s="26"/>
      <c r="E100" s="26"/>
      <c r="F100" s="26"/>
      <c r="G100" s="26"/>
      <c r="H100" s="26"/>
      <c r="I100" s="27"/>
    </row>
    <row r="101" spans="1:9" ht="15.75" customHeight="1">
      <c r="A101" s="1">
        <v>5</v>
      </c>
      <c r="B101" s="25" t="s">
        <v>128</v>
      </c>
      <c r="C101" s="26"/>
      <c r="D101" s="26"/>
      <c r="E101" s="26"/>
      <c r="F101" s="26"/>
      <c r="G101" s="27"/>
      <c r="H101" s="1"/>
      <c r="I101" s="1" t="s">
        <v>49</v>
      </c>
    </row>
    <row r="102" spans="1:9" ht="15.75" customHeight="1">
      <c r="A102" s="1" t="s">
        <v>22</v>
      </c>
      <c r="B102" s="25" t="s">
        <v>129</v>
      </c>
      <c r="C102" s="26"/>
      <c r="D102" s="26"/>
      <c r="E102" s="26"/>
      <c r="F102" s="26"/>
      <c r="G102" s="27"/>
      <c r="H102" s="1" t="s">
        <v>83</v>
      </c>
      <c r="I102" s="2">
        <v>0</v>
      </c>
    </row>
    <row r="103" spans="1:9" ht="15.75" customHeight="1">
      <c r="A103" s="1" t="s">
        <v>24</v>
      </c>
      <c r="B103" s="25" t="s">
        <v>130</v>
      </c>
      <c r="C103" s="26"/>
      <c r="D103" s="26"/>
      <c r="E103" s="26"/>
      <c r="F103" s="26"/>
      <c r="G103" s="27"/>
      <c r="H103" s="1" t="s">
        <v>83</v>
      </c>
      <c r="I103" s="2">
        <f>EPIS!F23</f>
        <v>0.60333333333333339</v>
      </c>
    </row>
    <row r="104" spans="1:9" ht="15.75" customHeight="1">
      <c r="A104" s="1" t="s">
        <v>27</v>
      </c>
      <c r="B104" s="25" t="s">
        <v>131</v>
      </c>
      <c r="C104" s="26"/>
      <c r="D104" s="26"/>
      <c r="E104" s="26"/>
      <c r="F104" s="26"/>
      <c r="G104" s="27"/>
      <c r="H104" s="1" t="s">
        <v>83</v>
      </c>
      <c r="I104" s="2">
        <f>UNIFORMES!F76</f>
        <v>47.833333333333336</v>
      </c>
    </row>
    <row r="105" spans="1:9" ht="15.75" customHeight="1">
      <c r="A105" s="1" t="s">
        <v>29</v>
      </c>
      <c r="B105" s="25" t="s">
        <v>132</v>
      </c>
      <c r="C105" s="26"/>
      <c r="D105" s="26"/>
      <c r="E105" s="26"/>
      <c r="F105" s="26"/>
      <c r="G105" s="27"/>
      <c r="H105" s="1" t="s">
        <v>83</v>
      </c>
      <c r="I105" s="2">
        <f>'EQUIPAMENTOS-FERRAMENTAS'!I9</f>
        <v>0.27</v>
      </c>
    </row>
    <row r="106" spans="1:9" ht="15.75" customHeight="1">
      <c r="A106" s="25" t="s">
        <v>133</v>
      </c>
      <c r="B106" s="26"/>
      <c r="C106" s="26"/>
      <c r="D106" s="26"/>
      <c r="E106" s="26"/>
      <c r="F106" s="26"/>
      <c r="G106" s="27"/>
      <c r="H106" s="1" t="s">
        <v>83</v>
      </c>
      <c r="I106" s="2">
        <f>SUM(I102:I105)</f>
        <v>48.706666666666671</v>
      </c>
    </row>
    <row r="107" spans="1:9" ht="15.75" customHeight="1">
      <c r="A107" s="29" t="s">
        <v>172</v>
      </c>
      <c r="B107" s="30"/>
      <c r="C107" s="30"/>
      <c r="D107" s="30"/>
      <c r="E107" s="30"/>
      <c r="F107" s="31"/>
      <c r="G107" s="25" t="s">
        <v>65</v>
      </c>
      <c r="H107" s="27"/>
      <c r="I107" s="2">
        <f>I31</f>
        <v>2251.02</v>
      </c>
    </row>
    <row r="108" spans="1:9" ht="15.75" customHeight="1">
      <c r="A108" s="32"/>
      <c r="B108" s="33"/>
      <c r="C108" s="33"/>
      <c r="D108" s="33"/>
      <c r="E108" s="33"/>
      <c r="F108" s="34"/>
      <c r="G108" s="25" t="s">
        <v>97</v>
      </c>
      <c r="H108" s="27"/>
      <c r="I108" s="2">
        <f>I64</f>
        <v>1995.6899999999998</v>
      </c>
    </row>
    <row r="109" spans="1:9" ht="15.75" customHeight="1">
      <c r="A109" s="32"/>
      <c r="B109" s="33"/>
      <c r="C109" s="33"/>
      <c r="D109" s="33"/>
      <c r="E109" s="33"/>
      <c r="F109" s="34"/>
      <c r="G109" s="25" t="s">
        <v>107</v>
      </c>
      <c r="H109" s="27"/>
      <c r="I109" s="2">
        <f>I75</f>
        <v>295.99</v>
      </c>
    </row>
    <row r="110" spans="1:9" ht="15.75" customHeight="1">
      <c r="A110" s="32"/>
      <c r="B110" s="33"/>
      <c r="C110" s="33"/>
      <c r="D110" s="33"/>
      <c r="E110" s="33"/>
      <c r="F110" s="34"/>
      <c r="G110" s="25" t="s">
        <v>135</v>
      </c>
      <c r="H110" s="27"/>
      <c r="I110" s="2">
        <f>I98</f>
        <v>87.22</v>
      </c>
    </row>
    <row r="111" spans="1:9" ht="15.75" customHeight="1">
      <c r="A111" s="32"/>
      <c r="B111" s="33"/>
      <c r="C111" s="33"/>
      <c r="D111" s="33"/>
      <c r="E111" s="33"/>
      <c r="F111" s="34"/>
      <c r="G111" s="25" t="s">
        <v>136</v>
      </c>
      <c r="H111" s="27"/>
      <c r="I111" s="2">
        <f>I106</f>
        <v>48.706666666666671</v>
      </c>
    </row>
    <row r="112" spans="1:9" ht="15.75" customHeight="1">
      <c r="A112" s="35"/>
      <c r="B112" s="36"/>
      <c r="C112" s="36"/>
      <c r="D112" s="36"/>
      <c r="E112" s="36"/>
      <c r="F112" s="37"/>
      <c r="G112" s="25" t="s">
        <v>67</v>
      </c>
      <c r="H112" s="27"/>
      <c r="I112" s="2">
        <f>SUM(I107:I111)</f>
        <v>4678.626666666667</v>
      </c>
    </row>
    <row r="113" spans="1:9" ht="15.75" customHeight="1">
      <c r="A113" s="25" t="s">
        <v>137</v>
      </c>
      <c r="B113" s="26"/>
      <c r="C113" s="26"/>
      <c r="D113" s="26"/>
      <c r="E113" s="26"/>
      <c r="F113" s="26"/>
      <c r="G113" s="26"/>
      <c r="H113" s="26"/>
      <c r="I113" s="27"/>
    </row>
    <row r="114" spans="1:9" ht="15.75" customHeight="1">
      <c r="A114" s="1">
        <v>6</v>
      </c>
      <c r="B114" s="25" t="s">
        <v>138</v>
      </c>
      <c r="C114" s="26"/>
      <c r="D114" s="26"/>
      <c r="E114" s="26"/>
      <c r="F114" s="26"/>
      <c r="G114" s="27"/>
      <c r="H114" s="1" t="s">
        <v>48</v>
      </c>
      <c r="I114" s="1" t="s">
        <v>49</v>
      </c>
    </row>
    <row r="115" spans="1:9" ht="15.75" customHeight="1">
      <c r="A115" s="1" t="s">
        <v>22</v>
      </c>
      <c r="B115" s="25" t="s">
        <v>139</v>
      </c>
      <c r="C115" s="26"/>
      <c r="D115" s="26"/>
      <c r="E115" s="26"/>
      <c r="F115" s="26"/>
      <c r="G115" s="27"/>
      <c r="H115" s="4">
        <v>1.4999999999999999E-2</v>
      </c>
      <c r="I115" s="2">
        <f>ROUND(H115*I112,2)</f>
        <v>70.180000000000007</v>
      </c>
    </row>
    <row r="116" spans="1:9" ht="15.75" customHeight="1">
      <c r="A116" s="1" t="s">
        <v>24</v>
      </c>
      <c r="B116" s="25" t="s">
        <v>140</v>
      </c>
      <c r="C116" s="26"/>
      <c r="D116" s="26"/>
      <c r="E116" s="26"/>
      <c r="F116" s="26"/>
      <c r="G116" s="27"/>
      <c r="H116" s="4">
        <v>1.37E-2</v>
      </c>
      <c r="I116" s="2">
        <f>ROUND(H116*(I112+I115),2)</f>
        <v>65.06</v>
      </c>
    </row>
    <row r="117" spans="1:9" ht="15.75" customHeight="1">
      <c r="A117" s="1" t="s">
        <v>27</v>
      </c>
      <c r="B117" s="25" t="s">
        <v>141</v>
      </c>
      <c r="C117" s="26"/>
      <c r="D117" s="26"/>
      <c r="E117" s="26"/>
      <c r="F117" s="26"/>
      <c r="G117" s="27"/>
      <c r="H117" s="4"/>
      <c r="I117" s="2"/>
    </row>
    <row r="118" spans="1:9" ht="15.75" customHeight="1">
      <c r="A118" s="1" t="s">
        <v>142</v>
      </c>
      <c r="B118" s="25" t="s">
        <v>143</v>
      </c>
      <c r="C118" s="26"/>
      <c r="D118" s="26"/>
      <c r="E118" s="26"/>
      <c r="F118" s="26"/>
      <c r="G118" s="27"/>
      <c r="H118" s="4">
        <v>1.6999999999999999E-3</v>
      </c>
      <c r="I118" s="2">
        <f t="shared" ref="I118:I120" si="8">ROUND($I$128*H118,2)</f>
        <v>8.6999999999999993</v>
      </c>
    </row>
    <row r="119" spans="1:9" ht="15.75" customHeight="1">
      <c r="A119" s="1" t="s">
        <v>144</v>
      </c>
      <c r="B119" s="25" t="s">
        <v>145</v>
      </c>
      <c r="C119" s="26"/>
      <c r="D119" s="26"/>
      <c r="E119" s="26"/>
      <c r="F119" s="26"/>
      <c r="G119" s="27"/>
      <c r="H119" s="4">
        <v>7.6E-3</v>
      </c>
      <c r="I119" s="2">
        <f t="shared" si="8"/>
        <v>38.89</v>
      </c>
    </row>
    <row r="120" spans="1:9" ht="15.75" customHeight="1">
      <c r="A120" s="1" t="s">
        <v>146</v>
      </c>
      <c r="B120" s="25" t="s">
        <v>147</v>
      </c>
      <c r="C120" s="26"/>
      <c r="D120" s="26"/>
      <c r="E120" s="26"/>
      <c r="F120" s="26"/>
      <c r="G120" s="27"/>
      <c r="H120" s="4">
        <v>0.05</v>
      </c>
      <c r="I120" s="2">
        <f t="shared" si="8"/>
        <v>255.87</v>
      </c>
    </row>
    <row r="121" spans="1:9" ht="15.75" customHeight="1">
      <c r="A121" s="25" t="s">
        <v>148</v>
      </c>
      <c r="B121" s="26"/>
      <c r="C121" s="26"/>
      <c r="D121" s="26"/>
      <c r="E121" s="26"/>
      <c r="F121" s="26"/>
      <c r="G121" s="27"/>
      <c r="H121" s="4">
        <f t="shared" ref="H121:I121" si="9">SUM(H115:H120)</f>
        <v>8.7999999999999995E-2</v>
      </c>
      <c r="I121" s="2">
        <f t="shared" si="9"/>
        <v>438.7</v>
      </c>
    </row>
    <row r="122" spans="1:9" ht="15.75" customHeight="1">
      <c r="A122" s="1"/>
      <c r="B122" s="25"/>
      <c r="C122" s="26"/>
      <c r="D122" s="26"/>
      <c r="E122" s="26"/>
      <c r="F122" s="26"/>
      <c r="G122" s="26"/>
      <c r="H122" s="26"/>
      <c r="I122" s="27"/>
    </row>
    <row r="123" spans="1:9" ht="15.75" customHeight="1">
      <c r="A123" s="1" t="s">
        <v>149</v>
      </c>
      <c r="B123" s="25" t="s">
        <v>150</v>
      </c>
      <c r="C123" s="26"/>
      <c r="D123" s="26"/>
      <c r="E123" s="26"/>
      <c r="F123" s="26"/>
      <c r="G123" s="27"/>
      <c r="H123" s="4">
        <f>SUM(H118+H119+H120)</f>
        <v>5.9300000000000005E-2</v>
      </c>
      <c r="I123" s="1"/>
    </row>
    <row r="124" spans="1:9" ht="15.75" customHeight="1">
      <c r="A124" s="1"/>
      <c r="B124" s="25">
        <v>100</v>
      </c>
      <c r="C124" s="26"/>
      <c r="D124" s="26"/>
      <c r="E124" s="26"/>
      <c r="F124" s="26"/>
      <c r="G124" s="27"/>
      <c r="H124" s="1"/>
      <c r="I124" s="1"/>
    </row>
    <row r="125" spans="1:9" ht="15.75" customHeight="1">
      <c r="A125" s="1"/>
      <c r="B125" s="1"/>
      <c r="C125" s="1"/>
      <c r="D125" s="1"/>
      <c r="E125" s="1"/>
      <c r="F125" s="1"/>
      <c r="G125" s="1"/>
      <c r="H125" s="1"/>
      <c r="I125" s="2"/>
    </row>
    <row r="126" spans="1:9" ht="15.75" customHeight="1">
      <c r="A126" s="1" t="s">
        <v>151</v>
      </c>
      <c r="B126" s="25" t="s">
        <v>152</v>
      </c>
      <c r="C126" s="26"/>
      <c r="D126" s="26"/>
      <c r="E126" s="26"/>
      <c r="F126" s="26"/>
      <c r="G126" s="27"/>
      <c r="H126" s="1"/>
      <c r="I126" s="2">
        <f>I112+I115+I116</f>
        <v>4813.8666666666677</v>
      </c>
    </row>
    <row r="127" spans="1:9" ht="15.75" customHeight="1">
      <c r="A127" s="1"/>
      <c r="B127" s="1"/>
      <c r="C127" s="1"/>
      <c r="D127" s="1"/>
      <c r="E127" s="1"/>
      <c r="F127" s="1"/>
      <c r="G127" s="1"/>
      <c r="H127" s="1"/>
      <c r="I127" s="2"/>
    </row>
    <row r="128" spans="1:9" ht="15.75" customHeight="1">
      <c r="A128" s="1" t="s">
        <v>153</v>
      </c>
      <c r="B128" s="25" t="s">
        <v>154</v>
      </c>
      <c r="C128" s="26"/>
      <c r="D128" s="26"/>
      <c r="E128" s="26"/>
      <c r="F128" s="26"/>
      <c r="G128" s="27"/>
      <c r="H128" s="1"/>
      <c r="I128" s="2">
        <f>ROUND(I126/(1-H123),2)</f>
        <v>5117.32</v>
      </c>
    </row>
    <row r="129" spans="1:9" ht="15.75" customHeight="1">
      <c r="A129" s="1"/>
      <c r="B129" s="1"/>
      <c r="C129" s="1"/>
      <c r="D129" s="1"/>
      <c r="E129" s="1"/>
      <c r="F129" s="1"/>
      <c r="G129" s="1"/>
      <c r="H129" s="1"/>
      <c r="I129" s="2"/>
    </row>
    <row r="130" spans="1:9" ht="15.75" customHeight="1">
      <c r="A130" s="1"/>
      <c r="B130" s="25" t="s">
        <v>155</v>
      </c>
      <c r="C130" s="26"/>
      <c r="D130" s="26"/>
      <c r="E130" s="26"/>
      <c r="F130" s="26"/>
      <c r="G130" s="27"/>
      <c r="H130" s="1"/>
      <c r="I130" s="2">
        <f>I128-I126</f>
        <v>303.45333333333201</v>
      </c>
    </row>
    <row r="131" spans="1:9" ht="15.75" customHeight="1">
      <c r="A131" s="1"/>
      <c r="B131" s="1"/>
      <c r="C131" s="1"/>
      <c r="D131" s="1"/>
      <c r="E131" s="1"/>
      <c r="F131" s="1"/>
      <c r="G131" s="1"/>
      <c r="H131" s="1"/>
      <c r="I131" s="2"/>
    </row>
    <row r="132" spans="1:9" ht="15.75" customHeight="1">
      <c r="A132" s="25" t="s">
        <v>156</v>
      </c>
      <c r="B132" s="26"/>
      <c r="C132" s="26"/>
      <c r="D132" s="26"/>
      <c r="E132" s="26"/>
      <c r="F132" s="26"/>
      <c r="G132" s="26"/>
      <c r="H132" s="26"/>
      <c r="I132" s="27"/>
    </row>
    <row r="133" spans="1:9" ht="15.75" customHeight="1">
      <c r="A133" s="25" t="s">
        <v>157</v>
      </c>
      <c r="B133" s="26"/>
      <c r="C133" s="26"/>
      <c r="D133" s="26"/>
      <c r="E133" s="26"/>
      <c r="F133" s="26"/>
      <c r="G133" s="26"/>
      <c r="H133" s="27"/>
      <c r="I133" s="1" t="s">
        <v>49</v>
      </c>
    </row>
    <row r="134" spans="1:9" ht="15.75" customHeight="1">
      <c r="A134" s="1" t="s">
        <v>22</v>
      </c>
      <c r="B134" s="25" t="str">
        <f>A23</f>
        <v>MÓDULO 1 - COMPOSIÇÃO DA REMUNERAÇÃO</v>
      </c>
      <c r="C134" s="26"/>
      <c r="D134" s="26"/>
      <c r="E134" s="26"/>
      <c r="F134" s="26"/>
      <c r="G134" s="26"/>
      <c r="H134" s="27"/>
      <c r="I134" s="2">
        <f>I31</f>
        <v>2251.02</v>
      </c>
    </row>
    <row r="135" spans="1:9" ht="15.75" customHeight="1">
      <c r="A135" s="1" t="s">
        <v>24</v>
      </c>
      <c r="B135" s="25" t="str">
        <f>A33</f>
        <v>MÓDULO 2 – ENCARGOS E BENEFÍCIOS ANUAIS, MENSAIS E DIÁRIOS</v>
      </c>
      <c r="C135" s="26"/>
      <c r="D135" s="26"/>
      <c r="E135" s="26"/>
      <c r="F135" s="26"/>
      <c r="G135" s="26"/>
      <c r="H135" s="27"/>
      <c r="I135" s="2">
        <f>I64</f>
        <v>1995.6899999999998</v>
      </c>
    </row>
    <row r="136" spans="1:9" ht="15.75" customHeight="1">
      <c r="A136" s="1" t="s">
        <v>27</v>
      </c>
      <c r="B136" s="25" t="str">
        <f>A68</f>
        <v>MÓDULO 3 – PROVISÃO PARA RESCISÃO</v>
      </c>
      <c r="C136" s="26"/>
      <c r="D136" s="26"/>
      <c r="E136" s="26"/>
      <c r="F136" s="26"/>
      <c r="G136" s="26"/>
      <c r="H136" s="27"/>
      <c r="I136" s="2">
        <f>I75</f>
        <v>295.99</v>
      </c>
    </row>
    <row r="137" spans="1:9" ht="15.75" customHeight="1">
      <c r="A137" s="1" t="s">
        <v>29</v>
      </c>
      <c r="B137" s="25" t="str">
        <f>A80</f>
        <v>MÓDULO 4 – CUSTO DE REPOSIÇÃO DO PROFISSIONAL AUSENTE</v>
      </c>
      <c r="C137" s="26"/>
      <c r="D137" s="26"/>
      <c r="E137" s="26"/>
      <c r="F137" s="26"/>
      <c r="G137" s="26"/>
      <c r="H137" s="27"/>
      <c r="I137" s="2">
        <f>I98</f>
        <v>87.22</v>
      </c>
    </row>
    <row r="138" spans="1:9" ht="15.75" customHeight="1">
      <c r="A138" s="1" t="s">
        <v>54</v>
      </c>
      <c r="B138" s="25" t="str">
        <f>A100</f>
        <v>MÓDULO 5 – INSUMOS DIVERSOS</v>
      </c>
      <c r="C138" s="26"/>
      <c r="D138" s="26"/>
      <c r="E138" s="26"/>
      <c r="F138" s="26"/>
      <c r="G138" s="26"/>
      <c r="H138" s="27"/>
      <c r="I138" s="2">
        <f>I106</f>
        <v>48.706666666666671</v>
      </c>
    </row>
    <row r="139" spans="1:9" ht="15.75" customHeight="1">
      <c r="A139" s="25" t="s">
        <v>158</v>
      </c>
      <c r="B139" s="26"/>
      <c r="C139" s="26"/>
      <c r="D139" s="26"/>
      <c r="E139" s="26"/>
      <c r="F139" s="26"/>
      <c r="G139" s="26"/>
      <c r="H139" s="27"/>
      <c r="I139" s="2">
        <f>SUM(I134:I138)</f>
        <v>4678.626666666667</v>
      </c>
    </row>
    <row r="140" spans="1:9" ht="15.75" customHeight="1">
      <c r="A140" s="1" t="s">
        <v>56</v>
      </c>
      <c r="B140" s="25" t="str">
        <f>A113</f>
        <v>MÓDULO 6 – CUSTOS INDIRETOS, TRIBUTOS E LUCRO</v>
      </c>
      <c r="C140" s="26"/>
      <c r="D140" s="26"/>
      <c r="E140" s="26"/>
      <c r="F140" s="26"/>
      <c r="G140" s="26"/>
      <c r="H140" s="27"/>
      <c r="I140" s="2">
        <f>I121</f>
        <v>438.7</v>
      </c>
    </row>
    <row r="141" spans="1:9" ht="15.75" customHeight="1">
      <c r="A141" s="25" t="s">
        <v>159</v>
      </c>
      <c r="B141" s="26"/>
      <c r="C141" s="26"/>
      <c r="D141" s="26"/>
      <c r="E141" s="26"/>
      <c r="F141" s="26"/>
      <c r="G141" s="26"/>
      <c r="H141" s="27"/>
      <c r="I141" s="2">
        <f>SUM(I139:I140)</f>
        <v>5117.3266666666668</v>
      </c>
    </row>
    <row r="142" spans="1:9" ht="15.75" customHeight="1"/>
    <row r="143" spans="1:9" ht="15.75" customHeight="1"/>
    <row r="144" spans="1:9"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5">
    <mergeCell ref="A34:G34"/>
    <mergeCell ref="B35:G35"/>
    <mergeCell ref="B36:G36"/>
    <mergeCell ref="A37:G37"/>
    <mergeCell ref="G38:H38"/>
    <mergeCell ref="G39:H39"/>
    <mergeCell ref="G40:H40"/>
    <mergeCell ref="A38:F40"/>
    <mergeCell ref="A41:G41"/>
    <mergeCell ref="B42:G42"/>
    <mergeCell ref="B43:G43"/>
    <mergeCell ref="B44:G44"/>
    <mergeCell ref="B45:G45"/>
    <mergeCell ref="B46:G46"/>
    <mergeCell ref="B47:G47"/>
    <mergeCell ref="B48:G48"/>
    <mergeCell ref="B49:G49"/>
    <mergeCell ref="A50:G50"/>
    <mergeCell ref="A51:I51"/>
    <mergeCell ref="A52:G52"/>
    <mergeCell ref="B53:G53"/>
    <mergeCell ref="B54:G54"/>
    <mergeCell ref="B55:G55"/>
    <mergeCell ref="B56:G56"/>
    <mergeCell ref="A57:H57"/>
    <mergeCell ref="A58:I58"/>
    <mergeCell ref="A59:I59"/>
    <mergeCell ref="A60:H60"/>
    <mergeCell ref="B61:H61"/>
    <mergeCell ref="B62:H62"/>
    <mergeCell ref="B63:H63"/>
    <mergeCell ref="A64:H64"/>
    <mergeCell ref="A65:F67"/>
    <mergeCell ref="G65:H65"/>
    <mergeCell ref="G66:H66"/>
    <mergeCell ref="G67:H67"/>
    <mergeCell ref="A68:I68"/>
    <mergeCell ref="B69:G69"/>
    <mergeCell ref="B70:G70"/>
    <mergeCell ref="B71:G71"/>
    <mergeCell ref="B72:G72"/>
    <mergeCell ref="B73:G73"/>
    <mergeCell ref="A1:I1"/>
    <mergeCell ref="A3:I3"/>
    <mergeCell ref="A4:I4"/>
    <mergeCell ref="A5:G5"/>
    <mergeCell ref="H5:I5"/>
    <mergeCell ref="A6:I6"/>
    <mergeCell ref="A7:I7"/>
    <mergeCell ref="C14:D14"/>
    <mergeCell ref="E14:I14"/>
    <mergeCell ref="B8:H8"/>
    <mergeCell ref="B9:H9"/>
    <mergeCell ref="B10:H10"/>
    <mergeCell ref="B11:H11"/>
    <mergeCell ref="A12:I12"/>
    <mergeCell ref="A13:I13"/>
    <mergeCell ref="A14:B14"/>
    <mergeCell ref="A15:B15"/>
    <mergeCell ref="C15:D15"/>
    <mergeCell ref="E15:I15"/>
    <mergeCell ref="A16:I16"/>
    <mergeCell ref="B17:H17"/>
    <mergeCell ref="B18:H18"/>
    <mergeCell ref="B19:H19"/>
    <mergeCell ref="B20:H20"/>
    <mergeCell ref="B21:H21"/>
    <mergeCell ref="A22:I22"/>
    <mergeCell ref="A23:I23"/>
    <mergeCell ref="B24:G24"/>
    <mergeCell ref="B25:G25"/>
    <mergeCell ref="B26:G26"/>
    <mergeCell ref="B27:G27"/>
    <mergeCell ref="B28:G28"/>
    <mergeCell ref="B29:G29"/>
    <mergeCell ref="B30:G30"/>
    <mergeCell ref="A31:H31"/>
    <mergeCell ref="A32:I32"/>
    <mergeCell ref="A33:I33"/>
    <mergeCell ref="B74:G74"/>
    <mergeCell ref="A75:G75"/>
    <mergeCell ref="A76:F79"/>
    <mergeCell ref="G76:H76"/>
    <mergeCell ref="G77:H77"/>
    <mergeCell ref="G78:H78"/>
    <mergeCell ref="G79:H79"/>
    <mergeCell ref="B138:H138"/>
    <mergeCell ref="A80:I80"/>
    <mergeCell ref="A81:G81"/>
    <mergeCell ref="B82:G82"/>
    <mergeCell ref="B83:G83"/>
    <mergeCell ref="B84:G84"/>
    <mergeCell ref="B85:G85"/>
    <mergeCell ref="B86:G86"/>
    <mergeCell ref="B87:G87"/>
    <mergeCell ref="A88:G88"/>
    <mergeCell ref="A89:I89"/>
    <mergeCell ref="A90:G90"/>
    <mergeCell ref="B91:G91"/>
    <mergeCell ref="A92:G92"/>
    <mergeCell ref="A93:I93"/>
    <mergeCell ref="A94:I94"/>
    <mergeCell ref="A139:H139"/>
    <mergeCell ref="B140:H140"/>
    <mergeCell ref="A141:H141"/>
    <mergeCell ref="B130:G130"/>
    <mergeCell ref="A132:I132"/>
    <mergeCell ref="A133:H133"/>
    <mergeCell ref="B134:H134"/>
    <mergeCell ref="B135:H135"/>
    <mergeCell ref="B136:H136"/>
    <mergeCell ref="B137:H137"/>
    <mergeCell ref="A95:H95"/>
    <mergeCell ref="B96:H96"/>
    <mergeCell ref="B97:H97"/>
    <mergeCell ref="A98:H98"/>
    <mergeCell ref="A99:I99"/>
    <mergeCell ref="A100:I100"/>
    <mergeCell ref="G107:H107"/>
    <mergeCell ref="G108:H108"/>
    <mergeCell ref="G109:H109"/>
    <mergeCell ref="G110:H110"/>
    <mergeCell ref="G111:H111"/>
    <mergeCell ref="G112:H112"/>
    <mergeCell ref="B101:G101"/>
    <mergeCell ref="B102:G102"/>
    <mergeCell ref="B103:G103"/>
    <mergeCell ref="B104:G104"/>
    <mergeCell ref="B105:G105"/>
    <mergeCell ref="A106:G106"/>
    <mergeCell ref="A107:F112"/>
    <mergeCell ref="B122:I122"/>
    <mergeCell ref="B123:G123"/>
    <mergeCell ref="B124:G124"/>
    <mergeCell ref="B126:G126"/>
    <mergeCell ref="B128:G128"/>
    <mergeCell ref="A113:I113"/>
    <mergeCell ref="B114:G114"/>
    <mergeCell ref="B115:G115"/>
    <mergeCell ref="B116:G116"/>
    <mergeCell ref="B117:G117"/>
    <mergeCell ref="B118:G118"/>
    <mergeCell ref="B119:G119"/>
    <mergeCell ref="B120:G120"/>
    <mergeCell ref="A121:G121"/>
  </mergeCells>
  <pageMargins left="0.78740157480314965" right="0.78740157480314965" top="1.0629921259842521" bottom="1.0629921259842521" header="0" footer="0"/>
  <pageSetup paperSize="9" scale="60" orientation="portrait" r:id="rId1"/>
  <headerFooter>
    <oddHeader>&amp;C&amp;A</oddHeader>
    <oddFooter>&amp;CPágina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000"/>
  <sheetViews>
    <sheetView topLeftCell="A23" zoomScale="70" zoomScaleNormal="70" workbookViewId="0">
      <selection activeCell="M45" sqref="M45"/>
    </sheetView>
  </sheetViews>
  <sheetFormatPr defaultColWidth="14.44140625" defaultRowHeight="15" customHeight="1"/>
  <cols>
    <col min="1" max="1" width="7.44140625" customWidth="1"/>
    <col min="2" max="2" width="12.44140625" customWidth="1"/>
    <col min="3" max="3" width="15" customWidth="1"/>
    <col min="4" max="4" width="15.33203125" customWidth="1"/>
    <col min="5" max="5" width="13.44140625" customWidth="1"/>
    <col min="6" max="6" width="13.5546875" customWidth="1"/>
    <col min="7" max="7" width="11.88671875" customWidth="1"/>
    <col min="8" max="8" width="12.88671875" customWidth="1"/>
    <col min="9" max="9" width="33.6640625" customWidth="1"/>
    <col min="10" max="26" width="9" customWidth="1"/>
  </cols>
  <sheetData>
    <row r="1" spans="1:9" ht="19.5" customHeight="1">
      <c r="A1" s="28" t="s">
        <v>17</v>
      </c>
      <c r="B1" s="26"/>
      <c r="C1" s="26"/>
      <c r="D1" s="26"/>
      <c r="E1" s="26"/>
      <c r="F1" s="26"/>
      <c r="G1" s="26"/>
      <c r="H1" s="26"/>
      <c r="I1" s="27"/>
    </row>
    <row r="2" spans="1:9" ht="14.4">
      <c r="A2" s="1"/>
      <c r="B2" s="1"/>
      <c r="C2" s="1"/>
      <c r="D2" s="1"/>
      <c r="E2" s="1"/>
      <c r="F2" s="1"/>
      <c r="G2" s="1"/>
      <c r="H2" s="1"/>
      <c r="I2" s="1"/>
    </row>
    <row r="3" spans="1:9" ht="14.4">
      <c r="A3" s="25" t="s">
        <v>173</v>
      </c>
      <c r="B3" s="26"/>
      <c r="C3" s="26"/>
      <c r="D3" s="26"/>
      <c r="E3" s="26"/>
      <c r="F3" s="26"/>
      <c r="G3" s="26"/>
      <c r="H3" s="26"/>
      <c r="I3" s="27"/>
    </row>
    <row r="4" spans="1:9" ht="14.4">
      <c r="A4" s="25"/>
      <c r="B4" s="26"/>
      <c r="C4" s="26"/>
      <c r="D4" s="26"/>
      <c r="E4" s="26"/>
      <c r="F4" s="26"/>
      <c r="G4" s="26"/>
      <c r="H4" s="26"/>
      <c r="I4" s="27"/>
    </row>
    <row r="5" spans="1:9" ht="14.4">
      <c r="A5" s="25" t="s">
        <v>19</v>
      </c>
      <c r="B5" s="26"/>
      <c r="C5" s="26"/>
      <c r="D5" s="26"/>
      <c r="E5" s="26"/>
      <c r="F5" s="26"/>
      <c r="G5" s="27"/>
      <c r="H5" s="25" t="s">
        <v>20</v>
      </c>
      <c r="I5" s="27"/>
    </row>
    <row r="6" spans="1:9" ht="14.4">
      <c r="A6" s="25"/>
      <c r="B6" s="26"/>
      <c r="C6" s="26"/>
      <c r="D6" s="26"/>
      <c r="E6" s="26"/>
      <c r="F6" s="26"/>
      <c r="G6" s="26"/>
      <c r="H6" s="26"/>
      <c r="I6" s="27"/>
    </row>
    <row r="7" spans="1:9" ht="14.4">
      <c r="A7" s="25" t="s">
        <v>21</v>
      </c>
      <c r="B7" s="26"/>
      <c r="C7" s="26"/>
      <c r="D7" s="26"/>
      <c r="E7" s="26"/>
      <c r="F7" s="26"/>
      <c r="G7" s="26"/>
      <c r="H7" s="26"/>
      <c r="I7" s="27"/>
    </row>
    <row r="8" spans="1:9" ht="14.4">
      <c r="A8" s="1" t="s">
        <v>22</v>
      </c>
      <c r="B8" s="25" t="s">
        <v>23</v>
      </c>
      <c r="C8" s="26"/>
      <c r="D8" s="26"/>
      <c r="E8" s="26"/>
      <c r="F8" s="26"/>
      <c r="G8" s="26"/>
      <c r="H8" s="27"/>
      <c r="I8" s="1"/>
    </row>
    <row r="9" spans="1:9" ht="14.4">
      <c r="A9" s="1" t="s">
        <v>24</v>
      </c>
      <c r="B9" s="25" t="s">
        <v>25</v>
      </c>
      <c r="C9" s="26"/>
      <c r="D9" s="26"/>
      <c r="E9" s="26"/>
      <c r="F9" s="26"/>
      <c r="G9" s="26"/>
      <c r="H9" s="27"/>
      <c r="I9" s="1" t="s">
        <v>26</v>
      </c>
    </row>
    <row r="10" spans="1:9" ht="14.4">
      <c r="A10" s="1" t="s">
        <v>27</v>
      </c>
      <c r="B10" s="25" t="s">
        <v>28</v>
      </c>
      <c r="C10" s="26"/>
      <c r="D10" s="26"/>
      <c r="E10" s="26"/>
      <c r="F10" s="26"/>
      <c r="G10" s="26"/>
      <c r="H10" s="27"/>
      <c r="I10" s="1" t="s">
        <v>272</v>
      </c>
    </row>
    <row r="11" spans="1:9" ht="14.4">
      <c r="A11" s="1" t="s">
        <v>29</v>
      </c>
      <c r="B11" s="25" t="s">
        <v>30</v>
      </c>
      <c r="C11" s="26"/>
      <c r="D11" s="26"/>
      <c r="E11" s="26"/>
      <c r="F11" s="26"/>
      <c r="G11" s="26"/>
      <c r="H11" s="27"/>
      <c r="I11" s="1">
        <v>12</v>
      </c>
    </row>
    <row r="12" spans="1:9" ht="14.4">
      <c r="A12" s="25"/>
      <c r="B12" s="26"/>
      <c r="C12" s="26"/>
      <c r="D12" s="26"/>
      <c r="E12" s="26"/>
      <c r="F12" s="26"/>
      <c r="G12" s="26"/>
      <c r="H12" s="26"/>
      <c r="I12" s="27"/>
    </row>
    <row r="13" spans="1:9" ht="14.4">
      <c r="A13" s="25" t="s">
        <v>31</v>
      </c>
      <c r="B13" s="26"/>
      <c r="C13" s="26"/>
      <c r="D13" s="26"/>
      <c r="E13" s="26"/>
      <c r="F13" s="26"/>
      <c r="G13" s="26"/>
      <c r="H13" s="26"/>
      <c r="I13" s="27"/>
    </row>
    <row r="14" spans="1:9" ht="12.75" customHeight="1">
      <c r="A14" s="25" t="s">
        <v>32</v>
      </c>
      <c r="B14" s="27"/>
      <c r="C14" s="25" t="s">
        <v>33</v>
      </c>
      <c r="D14" s="27"/>
      <c r="E14" s="25" t="s">
        <v>34</v>
      </c>
      <c r="F14" s="26"/>
      <c r="G14" s="26"/>
      <c r="H14" s="26"/>
      <c r="I14" s="27"/>
    </row>
    <row r="15" spans="1:9" ht="24.75" customHeight="1">
      <c r="A15" s="25" t="s">
        <v>35</v>
      </c>
      <c r="B15" s="27"/>
      <c r="C15" s="25" t="s">
        <v>36</v>
      </c>
      <c r="D15" s="27"/>
      <c r="E15" s="25">
        <v>3</v>
      </c>
      <c r="F15" s="26"/>
      <c r="G15" s="26"/>
      <c r="H15" s="26"/>
      <c r="I15" s="27"/>
    </row>
    <row r="16" spans="1:9" ht="14.4">
      <c r="A16" s="25" t="s">
        <v>37</v>
      </c>
      <c r="B16" s="26"/>
      <c r="C16" s="26"/>
      <c r="D16" s="26"/>
      <c r="E16" s="26"/>
      <c r="F16" s="26"/>
      <c r="G16" s="26"/>
      <c r="H16" s="26"/>
      <c r="I16" s="27"/>
    </row>
    <row r="17" spans="1:9" ht="14.4">
      <c r="A17" s="1">
        <v>1</v>
      </c>
      <c r="B17" s="25" t="s">
        <v>38</v>
      </c>
      <c r="C17" s="26"/>
      <c r="D17" s="26"/>
      <c r="E17" s="26"/>
      <c r="F17" s="26"/>
      <c r="G17" s="26"/>
      <c r="H17" s="27"/>
      <c r="I17" s="1" t="s">
        <v>174</v>
      </c>
    </row>
    <row r="18" spans="1:9" ht="14.4">
      <c r="A18" s="1">
        <v>2</v>
      </c>
      <c r="B18" s="25" t="s">
        <v>40</v>
      </c>
      <c r="C18" s="26"/>
      <c r="D18" s="26"/>
      <c r="E18" s="26"/>
      <c r="F18" s="26"/>
      <c r="G18" s="26"/>
      <c r="H18" s="27"/>
      <c r="I18" s="1">
        <v>7662</v>
      </c>
    </row>
    <row r="19" spans="1:9" ht="14.4">
      <c r="A19" s="1">
        <v>3</v>
      </c>
      <c r="B19" s="25" t="s">
        <v>42</v>
      </c>
      <c r="C19" s="26"/>
      <c r="D19" s="26"/>
      <c r="E19" s="26"/>
      <c r="F19" s="26"/>
      <c r="G19" s="26"/>
      <c r="H19" s="27"/>
      <c r="I19" s="2">
        <v>1598.34</v>
      </c>
    </row>
    <row r="20" spans="1:9" ht="28.8">
      <c r="A20" s="1">
        <v>4</v>
      </c>
      <c r="B20" s="25" t="s">
        <v>43</v>
      </c>
      <c r="C20" s="26"/>
      <c r="D20" s="26"/>
      <c r="E20" s="26"/>
      <c r="F20" s="26"/>
      <c r="G20" s="26"/>
      <c r="H20" s="27"/>
      <c r="I20" s="3" t="s">
        <v>44</v>
      </c>
    </row>
    <row r="21" spans="1:9" ht="15.75" customHeight="1">
      <c r="A21" s="1">
        <v>5</v>
      </c>
      <c r="B21" s="25" t="s">
        <v>45</v>
      </c>
      <c r="C21" s="26"/>
      <c r="D21" s="26"/>
      <c r="E21" s="26"/>
      <c r="F21" s="26"/>
      <c r="G21" s="26"/>
      <c r="H21" s="27"/>
      <c r="I21" s="1" t="s">
        <v>271</v>
      </c>
    </row>
    <row r="22" spans="1:9" ht="15.75" customHeight="1">
      <c r="A22" s="25"/>
      <c r="B22" s="26"/>
      <c r="C22" s="26"/>
      <c r="D22" s="26"/>
      <c r="E22" s="26"/>
      <c r="F22" s="26"/>
      <c r="G22" s="26"/>
      <c r="H22" s="26"/>
      <c r="I22" s="27"/>
    </row>
    <row r="23" spans="1:9" ht="15.75" customHeight="1">
      <c r="A23" s="25" t="s">
        <v>46</v>
      </c>
      <c r="B23" s="26"/>
      <c r="C23" s="26"/>
      <c r="D23" s="26"/>
      <c r="E23" s="26"/>
      <c r="F23" s="26"/>
      <c r="G23" s="26"/>
      <c r="H23" s="26"/>
      <c r="I23" s="27"/>
    </row>
    <row r="24" spans="1:9" ht="15.75" customHeight="1">
      <c r="A24" s="1">
        <v>1</v>
      </c>
      <c r="B24" s="25" t="s">
        <v>47</v>
      </c>
      <c r="C24" s="26"/>
      <c r="D24" s="26"/>
      <c r="E24" s="26"/>
      <c r="F24" s="26"/>
      <c r="G24" s="27"/>
      <c r="H24" s="1" t="s">
        <v>48</v>
      </c>
      <c r="I24" s="1" t="s">
        <v>49</v>
      </c>
    </row>
    <row r="25" spans="1:9" ht="15.75" customHeight="1">
      <c r="A25" s="1" t="s">
        <v>22</v>
      </c>
      <c r="B25" s="25" t="s">
        <v>50</v>
      </c>
      <c r="C25" s="26"/>
      <c r="D25" s="26"/>
      <c r="E25" s="26"/>
      <c r="F25" s="26"/>
      <c r="G25" s="27"/>
      <c r="H25" s="1"/>
      <c r="I25" s="11">
        <f>I19</f>
        <v>1598.34</v>
      </c>
    </row>
    <row r="26" spans="1:9" ht="15.75" customHeight="1">
      <c r="A26" s="1" t="s">
        <v>24</v>
      </c>
      <c r="B26" s="25" t="s">
        <v>51</v>
      </c>
      <c r="C26" s="26"/>
      <c r="D26" s="26"/>
      <c r="E26" s="26"/>
      <c r="F26" s="26"/>
      <c r="G26" s="27"/>
      <c r="H26" s="1"/>
      <c r="I26" s="2">
        <v>0</v>
      </c>
    </row>
    <row r="27" spans="1:9" ht="15.75" customHeight="1">
      <c r="A27" s="1" t="s">
        <v>27</v>
      </c>
      <c r="B27" s="25" t="s">
        <v>52</v>
      </c>
      <c r="C27" s="26"/>
      <c r="D27" s="26"/>
      <c r="E27" s="26"/>
      <c r="F27" s="26"/>
      <c r="G27" s="27"/>
      <c r="H27" s="10">
        <v>0.4</v>
      </c>
      <c r="I27" s="11">
        <f>1518*40%</f>
        <v>607.20000000000005</v>
      </c>
    </row>
    <row r="28" spans="1:9" ht="15.75" customHeight="1">
      <c r="A28" s="1" t="s">
        <v>29</v>
      </c>
      <c r="B28" s="25" t="s">
        <v>53</v>
      </c>
      <c r="C28" s="26"/>
      <c r="D28" s="26"/>
      <c r="E28" s="26"/>
      <c r="F28" s="26"/>
      <c r="G28" s="27"/>
      <c r="H28" s="1"/>
      <c r="I28" s="2">
        <v>0</v>
      </c>
    </row>
    <row r="29" spans="1:9" ht="15.75" customHeight="1">
      <c r="A29" s="1" t="s">
        <v>54</v>
      </c>
      <c r="B29" s="25" t="s">
        <v>55</v>
      </c>
      <c r="C29" s="26"/>
      <c r="D29" s="26"/>
      <c r="E29" s="26"/>
      <c r="F29" s="26"/>
      <c r="G29" s="27"/>
      <c r="H29" s="1"/>
      <c r="I29" s="2">
        <v>0</v>
      </c>
    </row>
    <row r="30" spans="1:9" ht="15.75" customHeight="1">
      <c r="A30" s="1" t="s">
        <v>56</v>
      </c>
      <c r="B30" s="25" t="s">
        <v>57</v>
      </c>
      <c r="C30" s="26"/>
      <c r="D30" s="26"/>
      <c r="E30" s="26"/>
      <c r="F30" s="26"/>
      <c r="G30" s="27"/>
      <c r="H30" s="1"/>
      <c r="I30" s="2">
        <v>0</v>
      </c>
    </row>
    <row r="31" spans="1:9" ht="15.75" customHeight="1">
      <c r="A31" s="25" t="s">
        <v>58</v>
      </c>
      <c r="B31" s="26"/>
      <c r="C31" s="26"/>
      <c r="D31" s="26"/>
      <c r="E31" s="26"/>
      <c r="F31" s="26"/>
      <c r="G31" s="26"/>
      <c r="H31" s="27"/>
      <c r="I31" s="2">
        <f>SUM(I25:I30)</f>
        <v>2205.54</v>
      </c>
    </row>
    <row r="32" spans="1:9" ht="15.75" customHeight="1">
      <c r="A32" s="25"/>
      <c r="B32" s="26"/>
      <c r="C32" s="26"/>
      <c r="D32" s="26"/>
      <c r="E32" s="26"/>
      <c r="F32" s="26"/>
      <c r="G32" s="26"/>
      <c r="H32" s="26"/>
      <c r="I32" s="27"/>
    </row>
    <row r="33" spans="1:9" ht="15.75" customHeight="1">
      <c r="A33" s="25" t="s">
        <v>59</v>
      </c>
      <c r="B33" s="26"/>
      <c r="C33" s="26"/>
      <c r="D33" s="26"/>
      <c r="E33" s="26"/>
      <c r="F33" s="26"/>
      <c r="G33" s="26"/>
      <c r="H33" s="26"/>
      <c r="I33" s="27"/>
    </row>
    <row r="34" spans="1:9" ht="15.75" customHeight="1">
      <c r="A34" s="25" t="s">
        <v>60</v>
      </c>
      <c r="B34" s="26"/>
      <c r="C34" s="26"/>
      <c r="D34" s="26"/>
      <c r="E34" s="26"/>
      <c r="F34" s="26"/>
      <c r="G34" s="27"/>
      <c r="H34" s="1" t="s">
        <v>48</v>
      </c>
      <c r="I34" s="1" t="s">
        <v>49</v>
      </c>
    </row>
    <row r="35" spans="1:9" ht="15.75" customHeight="1">
      <c r="A35" s="1" t="s">
        <v>22</v>
      </c>
      <c r="B35" s="25" t="s">
        <v>61</v>
      </c>
      <c r="C35" s="26"/>
      <c r="D35" s="26"/>
      <c r="E35" s="26"/>
      <c r="F35" s="26"/>
      <c r="G35" s="27"/>
      <c r="H35" s="4">
        <f>ROUND(1/12,4)</f>
        <v>8.3299999999999999E-2</v>
      </c>
      <c r="I35" s="2">
        <f>ROUND(I31*H35,2)</f>
        <v>183.72</v>
      </c>
    </row>
    <row r="36" spans="1:9" ht="15.75" customHeight="1">
      <c r="A36" s="1" t="s">
        <v>24</v>
      </c>
      <c r="B36" s="25" t="s">
        <v>62</v>
      </c>
      <c r="C36" s="26"/>
      <c r="D36" s="26"/>
      <c r="E36" s="26"/>
      <c r="F36" s="26"/>
      <c r="G36" s="27"/>
      <c r="H36" s="4">
        <v>0.121</v>
      </c>
      <c r="I36" s="2">
        <f>ROUND(I31*H36,2)</f>
        <v>266.87</v>
      </c>
    </row>
    <row r="37" spans="1:9" ht="15.75" customHeight="1">
      <c r="A37" s="25" t="s">
        <v>63</v>
      </c>
      <c r="B37" s="26"/>
      <c r="C37" s="26"/>
      <c r="D37" s="26"/>
      <c r="E37" s="26"/>
      <c r="F37" s="26"/>
      <c r="G37" s="27"/>
      <c r="H37" s="4">
        <f t="shared" ref="H37:I37" si="0">SUM(H35:H36)</f>
        <v>0.20429999999999998</v>
      </c>
      <c r="I37" s="2">
        <f t="shared" si="0"/>
        <v>450.59000000000003</v>
      </c>
    </row>
    <row r="38" spans="1:9" ht="15.75" customHeight="1">
      <c r="A38" s="29" t="s">
        <v>175</v>
      </c>
      <c r="B38" s="30"/>
      <c r="C38" s="30"/>
      <c r="D38" s="30"/>
      <c r="E38" s="30"/>
      <c r="F38" s="31"/>
      <c r="G38" s="25" t="s">
        <v>65</v>
      </c>
      <c r="H38" s="27"/>
      <c r="I38" s="2">
        <f>I31</f>
        <v>2205.54</v>
      </c>
    </row>
    <row r="39" spans="1:9" ht="15.75" customHeight="1">
      <c r="A39" s="32"/>
      <c r="B39" s="33"/>
      <c r="C39" s="33"/>
      <c r="D39" s="33"/>
      <c r="E39" s="33"/>
      <c r="F39" s="34"/>
      <c r="G39" s="25" t="s">
        <v>66</v>
      </c>
      <c r="H39" s="27"/>
      <c r="I39" s="2">
        <f>I37</f>
        <v>450.59000000000003</v>
      </c>
    </row>
    <row r="40" spans="1:9" ht="15.75" customHeight="1">
      <c r="A40" s="35"/>
      <c r="B40" s="36"/>
      <c r="C40" s="36"/>
      <c r="D40" s="36"/>
      <c r="E40" s="36"/>
      <c r="F40" s="37"/>
      <c r="G40" s="25" t="s">
        <v>67</v>
      </c>
      <c r="H40" s="27"/>
      <c r="I40" s="2">
        <f>SUM(I38:I39)</f>
        <v>2656.13</v>
      </c>
    </row>
    <row r="41" spans="1:9" ht="15.75" customHeight="1">
      <c r="A41" s="25" t="s">
        <v>68</v>
      </c>
      <c r="B41" s="26"/>
      <c r="C41" s="26"/>
      <c r="D41" s="26"/>
      <c r="E41" s="26"/>
      <c r="F41" s="26"/>
      <c r="G41" s="27"/>
      <c r="H41" s="1" t="s">
        <v>48</v>
      </c>
      <c r="I41" s="1" t="s">
        <v>49</v>
      </c>
    </row>
    <row r="42" spans="1:9" ht="15.75" customHeight="1">
      <c r="A42" s="1" t="s">
        <v>22</v>
      </c>
      <c r="B42" s="25" t="s">
        <v>69</v>
      </c>
      <c r="C42" s="26"/>
      <c r="D42" s="26"/>
      <c r="E42" s="26"/>
      <c r="F42" s="26"/>
      <c r="G42" s="27"/>
      <c r="H42" s="4">
        <v>0.2</v>
      </c>
      <c r="I42" s="2">
        <f t="shared" ref="I42:I49" si="1">ROUND($I$40*H42,2)</f>
        <v>531.23</v>
      </c>
    </row>
    <row r="43" spans="1:9" ht="15.75" customHeight="1">
      <c r="A43" s="1" t="s">
        <v>24</v>
      </c>
      <c r="B43" s="25" t="s">
        <v>70</v>
      </c>
      <c r="C43" s="26"/>
      <c r="D43" s="26"/>
      <c r="E43" s="26"/>
      <c r="F43" s="26"/>
      <c r="G43" s="27"/>
      <c r="H43" s="4">
        <v>2.5000000000000001E-2</v>
      </c>
      <c r="I43" s="2">
        <f t="shared" si="1"/>
        <v>66.400000000000006</v>
      </c>
    </row>
    <row r="44" spans="1:9" ht="15.75" customHeight="1">
      <c r="A44" s="1" t="s">
        <v>27</v>
      </c>
      <c r="B44" s="25" t="s">
        <v>71</v>
      </c>
      <c r="C44" s="26"/>
      <c r="D44" s="26"/>
      <c r="E44" s="26"/>
      <c r="F44" s="26"/>
      <c r="G44" s="27"/>
      <c r="H44" s="5">
        <v>2.1864000000000001E-2</v>
      </c>
      <c r="I44" s="2">
        <f t="shared" si="1"/>
        <v>58.07</v>
      </c>
    </row>
    <row r="45" spans="1:9" ht="15.75" customHeight="1">
      <c r="A45" s="1" t="s">
        <v>29</v>
      </c>
      <c r="B45" s="25" t="s">
        <v>72</v>
      </c>
      <c r="C45" s="26"/>
      <c r="D45" s="26"/>
      <c r="E45" s="26"/>
      <c r="F45" s="26"/>
      <c r="G45" s="27"/>
      <c r="H45" s="4">
        <v>1.4999999999999999E-2</v>
      </c>
      <c r="I45" s="2">
        <f t="shared" si="1"/>
        <v>39.840000000000003</v>
      </c>
    </row>
    <row r="46" spans="1:9" ht="15.75" customHeight="1">
      <c r="A46" s="1" t="s">
        <v>54</v>
      </c>
      <c r="B46" s="25" t="s">
        <v>73</v>
      </c>
      <c r="C46" s="26"/>
      <c r="D46" s="26"/>
      <c r="E46" s="26"/>
      <c r="F46" s="26"/>
      <c r="G46" s="27"/>
      <c r="H46" s="4">
        <v>0.01</v>
      </c>
      <c r="I46" s="2">
        <f t="shared" si="1"/>
        <v>26.56</v>
      </c>
    </row>
    <row r="47" spans="1:9" ht="15.75" customHeight="1">
      <c r="A47" s="1" t="s">
        <v>56</v>
      </c>
      <c r="B47" s="25" t="s">
        <v>74</v>
      </c>
      <c r="C47" s="26"/>
      <c r="D47" s="26"/>
      <c r="E47" s="26"/>
      <c r="F47" s="26"/>
      <c r="G47" s="27"/>
      <c r="H47" s="4">
        <v>6.0000000000000001E-3</v>
      </c>
      <c r="I47" s="2">
        <f t="shared" si="1"/>
        <v>15.94</v>
      </c>
    </row>
    <row r="48" spans="1:9" ht="15.75" customHeight="1">
      <c r="A48" s="1" t="s">
        <v>75</v>
      </c>
      <c r="B48" s="25" t="s">
        <v>76</v>
      </c>
      <c r="C48" s="26"/>
      <c r="D48" s="26"/>
      <c r="E48" s="26"/>
      <c r="F48" s="26"/>
      <c r="G48" s="27"/>
      <c r="H48" s="4">
        <v>2E-3</v>
      </c>
      <c r="I48" s="2">
        <f t="shared" si="1"/>
        <v>5.31</v>
      </c>
    </row>
    <row r="49" spans="1:9" ht="15.75" customHeight="1">
      <c r="A49" s="1" t="s">
        <v>77</v>
      </c>
      <c r="B49" s="25" t="s">
        <v>78</v>
      </c>
      <c r="C49" s="26"/>
      <c r="D49" s="26"/>
      <c r="E49" s="26"/>
      <c r="F49" s="26"/>
      <c r="G49" s="27"/>
      <c r="H49" s="4">
        <v>0.08</v>
      </c>
      <c r="I49" s="2">
        <f t="shared" si="1"/>
        <v>212.49</v>
      </c>
    </row>
    <row r="50" spans="1:9" ht="15.75" customHeight="1">
      <c r="A50" s="25" t="s">
        <v>79</v>
      </c>
      <c r="B50" s="26"/>
      <c r="C50" s="26"/>
      <c r="D50" s="26"/>
      <c r="E50" s="26"/>
      <c r="F50" s="26"/>
      <c r="G50" s="27"/>
      <c r="H50" s="4">
        <f t="shared" ref="H50:I50" si="2">SUM(H42:H49)</f>
        <v>0.35986400000000002</v>
      </c>
      <c r="I50" s="2">
        <f t="shared" si="2"/>
        <v>955.84</v>
      </c>
    </row>
    <row r="51" spans="1:9" ht="15.75" customHeight="1">
      <c r="A51" s="25"/>
      <c r="B51" s="26"/>
      <c r="C51" s="26"/>
      <c r="D51" s="26"/>
      <c r="E51" s="26"/>
      <c r="F51" s="26"/>
      <c r="G51" s="26"/>
      <c r="H51" s="26"/>
      <c r="I51" s="27"/>
    </row>
    <row r="52" spans="1:9" ht="15.75" customHeight="1">
      <c r="A52" s="25" t="s">
        <v>80</v>
      </c>
      <c r="B52" s="26"/>
      <c r="C52" s="26"/>
      <c r="D52" s="26"/>
      <c r="E52" s="26"/>
      <c r="F52" s="26"/>
      <c r="G52" s="27"/>
      <c r="H52" s="1"/>
      <c r="I52" s="1" t="s">
        <v>49</v>
      </c>
    </row>
    <row r="53" spans="1:9" ht="15.75" customHeight="1">
      <c r="A53" s="1" t="s">
        <v>22</v>
      </c>
      <c r="B53" s="25" t="s">
        <v>81</v>
      </c>
      <c r="C53" s="26"/>
      <c r="D53" s="26"/>
      <c r="E53" s="26"/>
      <c r="F53" s="26"/>
      <c r="G53" s="27"/>
      <c r="H53" s="2">
        <v>4</v>
      </c>
      <c r="I53" s="6">
        <f>ROUND((H53*2*22)-0.06*I25,2)</f>
        <v>80.099999999999994</v>
      </c>
    </row>
    <row r="54" spans="1:9" ht="15.75" customHeight="1">
      <c r="A54" s="1" t="s">
        <v>24</v>
      </c>
      <c r="B54" s="25" t="s">
        <v>82</v>
      </c>
      <c r="C54" s="26"/>
      <c r="D54" s="26"/>
      <c r="E54" s="26"/>
      <c r="F54" s="26"/>
      <c r="G54" s="27"/>
      <c r="H54" s="1" t="s">
        <v>83</v>
      </c>
      <c r="I54" s="11">
        <v>473.82</v>
      </c>
    </row>
    <row r="55" spans="1:9" ht="15.75" customHeight="1">
      <c r="A55" s="1" t="s">
        <v>27</v>
      </c>
      <c r="B55" s="25" t="s">
        <v>84</v>
      </c>
      <c r="C55" s="26"/>
      <c r="D55" s="26"/>
      <c r="E55" s="26"/>
      <c r="F55" s="26"/>
      <c r="G55" s="27"/>
      <c r="H55" s="1" t="s">
        <v>83</v>
      </c>
      <c r="I55" s="6">
        <f>'EDITOR DE TEXTO 44H'!I55</f>
        <v>42</v>
      </c>
    </row>
    <row r="56" spans="1:9" ht="15.75" customHeight="1">
      <c r="A56" s="1" t="s">
        <v>29</v>
      </c>
      <c r="B56" s="25" t="s">
        <v>85</v>
      </c>
      <c r="C56" s="26"/>
      <c r="D56" s="26"/>
      <c r="E56" s="26"/>
      <c r="F56" s="26"/>
      <c r="G56" s="27"/>
      <c r="H56" s="1" t="s">
        <v>83</v>
      </c>
      <c r="I56" s="2">
        <v>3.5</v>
      </c>
    </row>
    <row r="57" spans="1:9" ht="15.75" customHeight="1">
      <c r="A57" s="25" t="s">
        <v>86</v>
      </c>
      <c r="B57" s="26"/>
      <c r="C57" s="26"/>
      <c r="D57" s="26"/>
      <c r="E57" s="26"/>
      <c r="F57" s="26"/>
      <c r="G57" s="26"/>
      <c r="H57" s="27"/>
      <c r="I57" s="2">
        <f>SUM(I53:I56)</f>
        <v>599.41999999999996</v>
      </c>
    </row>
    <row r="58" spans="1:9" ht="15.75" customHeight="1">
      <c r="A58" s="25"/>
      <c r="B58" s="26"/>
      <c r="C58" s="26"/>
      <c r="D58" s="26"/>
      <c r="E58" s="26"/>
      <c r="F58" s="26"/>
      <c r="G58" s="26"/>
      <c r="H58" s="26"/>
      <c r="I58" s="27"/>
    </row>
    <row r="59" spans="1:9" ht="15.75" customHeight="1">
      <c r="A59" s="25" t="s">
        <v>87</v>
      </c>
      <c r="B59" s="26"/>
      <c r="C59" s="26"/>
      <c r="D59" s="26"/>
      <c r="E59" s="26"/>
      <c r="F59" s="26"/>
      <c r="G59" s="26"/>
      <c r="H59" s="26"/>
      <c r="I59" s="27"/>
    </row>
    <row r="60" spans="1:9" ht="15.75" customHeight="1">
      <c r="A60" s="25" t="s">
        <v>88</v>
      </c>
      <c r="B60" s="26"/>
      <c r="C60" s="26"/>
      <c r="D60" s="26"/>
      <c r="E60" s="26"/>
      <c r="F60" s="26"/>
      <c r="G60" s="26"/>
      <c r="H60" s="27"/>
      <c r="I60" s="1" t="s">
        <v>49</v>
      </c>
    </row>
    <row r="61" spans="1:9" ht="15.75" customHeight="1">
      <c r="A61" s="1" t="s">
        <v>89</v>
      </c>
      <c r="B61" s="25" t="s">
        <v>90</v>
      </c>
      <c r="C61" s="26"/>
      <c r="D61" s="26"/>
      <c r="E61" s="26"/>
      <c r="F61" s="26"/>
      <c r="G61" s="26"/>
      <c r="H61" s="27"/>
      <c r="I61" s="2">
        <f>I37</f>
        <v>450.59000000000003</v>
      </c>
    </row>
    <row r="62" spans="1:9" ht="15.75" customHeight="1">
      <c r="A62" s="1" t="s">
        <v>91</v>
      </c>
      <c r="B62" s="25" t="s">
        <v>92</v>
      </c>
      <c r="C62" s="26"/>
      <c r="D62" s="26"/>
      <c r="E62" s="26"/>
      <c r="F62" s="26"/>
      <c r="G62" s="26"/>
      <c r="H62" s="27"/>
      <c r="I62" s="2">
        <f>I50</f>
        <v>955.84</v>
      </c>
    </row>
    <row r="63" spans="1:9" ht="15.75" customHeight="1">
      <c r="A63" s="1" t="s">
        <v>93</v>
      </c>
      <c r="B63" s="25" t="s">
        <v>94</v>
      </c>
      <c r="C63" s="26"/>
      <c r="D63" s="26"/>
      <c r="E63" s="26"/>
      <c r="F63" s="26"/>
      <c r="G63" s="26"/>
      <c r="H63" s="27"/>
      <c r="I63" s="2">
        <f>I57</f>
        <v>599.41999999999996</v>
      </c>
    </row>
    <row r="64" spans="1:9" ht="15.75" customHeight="1">
      <c r="A64" s="25" t="s">
        <v>95</v>
      </c>
      <c r="B64" s="26"/>
      <c r="C64" s="26"/>
      <c r="D64" s="26"/>
      <c r="E64" s="26"/>
      <c r="F64" s="26"/>
      <c r="G64" s="26"/>
      <c r="H64" s="27"/>
      <c r="I64" s="2">
        <f>SUM(I61:I63)</f>
        <v>2005.85</v>
      </c>
    </row>
    <row r="65" spans="1:9" ht="15.75" customHeight="1">
      <c r="A65" s="29" t="s">
        <v>176</v>
      </c>
      <c r="B65" s="30"/>
      <c r="C65" s="30"/>
      <c r="D65" s="30"/>
      <c r="E65" s="30"/>
      <c r="F65" s="31"/>
      <c r="G65" s="25" t="s">
        <v>65</v>
      </c>
      <c r="H65" s="27"/>
      <c r="I65" s="2">
        <f>I31</f>
        <v>2205.54</v>
      </c>
    </row>
    <row r="66" spans="1:9" ht="15.75" customHeight="1">
      <c r="A66" s="32"/>
      <c r="B66" s="33"/>
      <c r="C66" s="33"/>
      <c r="D66" s="33"/>
      <c r="E66" s="33"/>
      <c r="F66" s="34"/>
      <c r="G66" s="25" t="s">
        <v>97</v>
      </c>
      <c r="H66" s="27"/>
      <c r="I66" s="2">
        <f>I64</f>
        <v>2005.85</v>
      </c>
    </row>
    <row r="67" spans="1:9" ht="15.75" customHeight="1">
      <c r="A67" s="35"/>
      <c r="B67" s="36"/>
      <c r="C67" s="36"/>
      <c r="D67" s="36"/>
      <c r="E67" s="36"/>
      <c r="F67" s="37"/>
      <c r="G67" s="25" t="s">
        <v>67</v>
      </c>
      <c r="H67" s="27"/>
      <c r="I67" s="2">
        <f>SUM(I65:I66)</f>
        <v>4211.3899999999994</v>
      </c>
    </row>
    <row r="68" spans="1:9" ht="15.75" customHeight="1">
      <c r="A68" s="25" t="s">
        <v>98</v>
      </c>
      <c r="B68" s="26"/>
      <c r="C68" s="26"/>
      <c r="D68" s="26"/>
      <c r="E68" s="26"/>
      <c r="F68" s="26"/>
      <c r="G68" s="26"/>
      <c r="H68" s="26"/>
      <c r="I68" s="27"/>
    </row>
    <row r="69" spans="1:9" ht="15.75" customHeight="1">
      <c r="A69" s="1">
        <v>3</v>
      </c>
      <c r="B69" s="25" t="s">
        <v>99</v>
      </c>
      <c r="C69" s="26"/>
      <c r="D69" s="26"/>
      <c r="E69" s="26"/>
      <c r="F69" s="26"/>
      <c r="G69" s="27"/>
      <c r="H69" s="1" t="s">
        <v>48</v>
      </c>
      <c r="I69" s="1" t="s">
        <v>49</v>
      </c>
    </row>
    <row r="70" spans="1:9" ht="15.75" customHeight="1">
      <c r="A70" s="1" t="s">
        <v>22</v>
      </c>
      <c r="B70" s="25" t="s">
        <v>100</v>
      </c>
      <c r="C70" s="26"/>
      <c r="D70" s="26"/>
      <c r="E70" s="26"/>
      <c r="F70" s="26"/>
      <c r="G70" s="27"/>
      <c r="H70" s="4">
        <f>ROUND(((1/12)*5%),4)</f>
        <v>4.1999999999999997E-3</v>
      </c>
      <c r="I70" s="2">
        <f t="shared" ref="I70:I74" si="3">ROUND(H70*$I$67,2)</f>
        <v>17.690000000000001</v>
      </c>
    </row>
    <row r="71" spans="1:9" ht="15.75" customHeight="1">
      <c r="A71" s="1" t="s">
        <v>24</v>
      </c>
      <c r="B71" s="25" t="s">
        <v>101</v>
      </c>
      <c r="C71" s="26"/>
      <c r="D71" s="26"/>
      <c r="E71" s="26"/>
      <c r="F71" s="26"/>
      <c r="G71" s="27"/>
      <c r="H71" s="4">
        <f>TRUNC(H70*H49,4)</f>
        <v>2.9999999999999997E-4</v>
      </c>
      <c r="I71" s="2">
        <f t="shared" si="3"/>
        <v>1.26</v>
      </c>
    </row>
    <row r="72" spans="1:9" ht="15.75" customHeight="1">
      <c r="A72" s="1" t="s">
        <v>27</v>
      </c>
      <c r="B72" s="25" t="s">
        <v>102</v>
      </c>
      <c r="C72" s="26"/>
      <c r="D72" s="26"/>
      <c r="E72" s="26"/>
      <c r="F72" s="26"/>
      <c r="G72" s="27"/>
      <c r="H72" s="4">
        <f>ROUND(((7/30)/12)*95%,4)</f>
        <v>1.8499999999999999E-2</v>
      </c>
      <c r="I72" s="2">
        <f t="shared" si="3"/>
        <v>77.91</v>
      </c>
    </row>
    <row r="73" spans="1:9" ht="15.75" customHeight="1">
      <c r="A73" s="1" t="s">
        <v>29</v>
      </c>
      <c r="B73" s="25" t="s">
        <v>103</v>
      </c>
      <c r="C73" s="26"/>
      <c r="D73" s="26"/>
      <c r="E73" s="26"/>
      <c r="F73" s="26"/>
      <c r="G73" s="27"/>
      <c r="H73" s="4">
        <f>ROUND(H72*H50,4)</f>
        <v>6.7000000000000002E-3</v>
      </c>
      <c r="I73" s="2">
        <f t="shared" si="3"/>
        <v>28.22</v>
      </c>
    </row>
    <row r="74" spans="1:9" ht="15.75" customHeight="1">
      <c r="A74" s="1" t="s">
        <v>54</v>
      </c>
      <c r="B74" s="25" t="s">
        <v>104</v>
      </c>
      <c r="C74" s="26"/>
      <c r="D74" s="26"/>
      <c r="E74" s="26"/>
      <c r="F74" s="26"/>
      <c r="G74" s="27"/>
      <c r="H74" s="4">
        <v>0.04</v>
      </c>
      <c r="I74" s="2">
        <f t="shared" si="3"/>
        <v>168.46</v>
      </c>
    </row>
    <row r="75" spans="1:9" ht="15.75" customHeight="1">
      <c r="A75" s="25" t="s">
        <v>105</v>
      </c>
      <c r="B75" s="26"/>
      <c r="C75" s="26"/>
      <c r="D75" s="26"/>
      <c r="E75" s="26"/>
      <c r="F75" s="26"/>
      <c r="G75" s="27"/>
      <c r="H75" s="4">
        <f t="shared" ref="H75:I75" si="4">SUM(H70:H74)</f>
        <v>6.9699999999999998E-2</v>
      </c>
      <c r="I75" s="2">
        <f t="shared" si="4"/>
        <v>293.54000000000002</v>
      </c>
    </row>
    <row r="76" spans="1:9" ht="15.75" customHeight="1">
      <c r="A76" s="29" t="s">
        <v>177</v>
      </c>
      <c r="B76" s="30"/>
      <c r="C76" s="30"/>
      <c r="D76" s="30"/>
      <c r="E76" s="30"/>
      <c r="F76" s="31"/>
      <c r="G76" s="25" t="s">
        <v>65</v>
      </c>
      <c r="H76" s="27"/>
      <c r="I76" s="2">
        <f>I31</f>
        <v>2205.54</v>
      </c>
    </row>
    <row r="77" spans="1:9" ht="15.75" customHeight="1">
      <c r="A77" s="32"/>
      <c r="B77" s="33"/>
      <c r="C77" s="33"/>
      <c r="D77" s="33"/>
      <c r="E77" s="33"/>
      <c r="F77" s="34"/>
      <c r="G77" s="25" t="s">
        <v>97</v>
      </c>
      <c r="H77" s="27"/>
      <c r="I77" s="2">
        <f>I64</f>
        <v>2005.85</v>
      </c>
    </row>
    <row r="78" spans="1:9" ht="15.75" customHeight="1">
      <c r="A78" s="32"/>
      <c r="B78" s="33"/>
      <c r="C78" s="33"/>
      <c r="D78" s="33"/>
      <c r="E78" s="33"/>
      <c r="F78" s="34"/>
      <c r="G78" s="25" t="s">
        <v>107</v>
      </c>
      <c r="H78" s="27"/>
      <c r="I78" s="2">
        <f>I75</f>
        <v>293.54000000000002</v>
      </c>
    </row>
    <row r="79" spans="1:9" ht="15.75" customHeight="1">
      <c r="A79" s="35"/>
      <c r="B79" s="36"/>
      <c r="C79" s="36"/>
      <c r="D79" s="36"/>
      <c r="E79" s="36"/>
      <c r="F79" s="37"/>
      <c r="G79" s="25" t="s">
        <v>67</v>
      </c>
      <c r="H79" s="27"/>
      <c r="I79" s="2">
        <f>SUM(I76:I78)</f>
        <v>4504.9299999999994</v>
      </c>
    </row>
    <row r="80" spans="1:9" ht="15.75" customHeight="1">
      <c r="A80" s="25" t="s">
        <v>108</v>
      </c>
      <c r="B80" s="26"/>
      <c r="C80" s="26"/>
      <c r="D80" s="26"/>
      <c r="E80" s="26"/>
      <c r="F80" s="26"/>
      <c r="G80" s="26"/>
      <c r="H80" s="26"/>
      <c r="I80" s="27"/>
    </row>
    <row r="81" spans="1:9" ht="15.75" customHeight="1">
      <c r="A81" s="25" t="s">
        <v>109</v>
      </c>
      <c r="B81" s="26"/>
      <c r="C81" s="26"/>
      <c r="D81" s="26"/>
      <c r="E81" s="26"/>
      <c r="F81" s="26"/>
      <c r="G81" s="27"/>
      <c r="H81" s="1" t="s">
        <v>48</v>
      </c>
      <c r="I81" s="1" t="s">
        <v>49</v>
      </c>
    </row>
    <row r="82" spans="1:9" ht="15.75" customHeight="1">
      <c r="A82" s="1" t="s">
        <v>22</v>
      </c>
      <c r="B82" s="25" t="s">
        <v>110</v>
      </c>
      <c r="C82" s="26"/>
      <c r="D82" s="26"/>
      <c r="E82" s="26"/>
      <c r="F82" s="26"/>
      <c r="G82" s="27"/>
      <c r="H82" s="4">
        <f>ROUND(((1+1/3)/12)/12,4)</f>
        <v>9.2999999999999992E-3</v>
      </c>
      <c r="I82" s="2">
        <f t="shared" ref="I82:I87" si="5">ROUND(H82*$I$79,2)</f>
        <v>41.9</v>
      </c>
    </row>
    <row r="83" spans="1:9" ht="15.75" customHeight="1">
      <c r="A83" s="1" t="s">
        <v>24</v>
      </c>
      <c r="B83" s="25" t="s">
        <v>111</v>
      </c>
      <c r="C83" s="26"/>
      <c r="D83" s="26"/>
      <c r="E83" s="26"/>
      <c r="F83" s="26"/>
      <c r="G83" s="27"/>
      <c r="H83" s="4">
        <f>ROUND((2/30)/12,4)</f>
        <v>5.5999999999999999E-3</v>
      </c>
      <c r="I83" s="2">
        <f t="shared" si="5"/>
        <v>25.23</v>
      </c>
    </row>
    <row r="84" spans="1:9" ht="15.75" customHeight="1">
      <c r="A84" s="1" t="s">
        <v>27</v>
      </c>
      <c r="B84" s="25" t="s">
        <v>112</v>
      </c>
      <c r="C84" s="26"/>
      <c r="D84" s="26"/>
      <c r="E84" s="26"/>
      <c r="F84" s="26"/>
      <c r="G84" s="27"/>
      <c r="H84" s="4">
        <f>ROUND(((5/30)/12)*2%,4)</f>
        <v>2.9999999999999997E-4</v>
      </c>
      <c r="I84" s="2">
        <f t="shared" si="5"/>
        <v>1.35</v>
      </c>
    </row>
    <row r="85" spans="1:9" ht="15.75" customHeight="1">
      <c r="A85" s="1" t="s">
        <v>29</v>
      </c>
      <c r="B85" s="25" t="s">
        <v>113</v>
      </c>
      <c r="C85" s="26"/>
      <c r="D85" s="26"/>
      <c r="E85" s="26"/>
      <c r="F85" s="26"/>
      <c r="G85" s="27"/>
      <c r="H85" s="4">
        <f>ROUND(((15/30)/12)*8%,4)</f>
        <v>3.3E-3</v>
      </c>
      <c r="I85" s="2">
        <f t="shared" si="5"/>
        <v>14.87</v>
      </c>
    </row>
    <row r="86" spans="1:9" ht="15.75" customHeight="1">
      <c r="A86" s="1" t="s">
        <v>54</v>
      </c>
      <c r="B86" s="25" t="s">
        <v>114</v>
      </c>
      <c r="C86" s="26"/>
      <c r="D86" s="26"/>
      <c r="E86" s="26"/>
      <c r="F86" s="26"/>
      <c r="G86" s="27"/>
      <c r="H86" s="4">
        <f>ROUND(((1+1/3)/12*4/12)*2%,4)</f>
        <v>6.9999999999999999E-4</v>
      </c>
      <c r="I86" s="2">
        <f t="shared" si="5"/>
        <v>3.15</v>
      </c>
    </row>
    <row r="87" spans="1:9" ht="15.75" customHeight="1">
      <c r="A87" s="1" t="s">
        <v>56</v>
      </c>
      <c r="B87" s="25" t="s">
        <v>115</v>
      </c>
      <c r="C87" s="26"/>
      <c r="D87" s="26"/>
      <c r="E87" s="26"/>
      <c r="F87" s="26"/>
      <c r="G87" s="27"/>
      <c r="H87" s="4">
        <v>0</v>
      </c>
      <c r="I87" s="2">
        <f t="shared" si="5"/>
        <v>0</v>
      </c>
    </row>
    <row r="88" spans="1:9" ht="15.75" customHeight="1">
      <c r="A88" s="25" t="s">
        <v>116</v>
      </c>
      <c r="B88" s="26"/>
      <c r="C88" s="26"/>
      <c r="D88" s="26"/>
      <c r="E88" s="26"/>
      <c r="F88" s="26"/>
      <c r="G88" s="27"/>
      <c r="H88" s="4">
        <f t="shared" ref="H88:I88" si="6">SUM(H82:H87)</f>
        <v>1.9199999999999998E-2</v>
      </c>
      <c r="I88" s="2">
        <f t="shared" si="6"/>
        <v>86.5</v>
      </c>
    </row>
    <row r="89" spans="1:9" ht="15.75" customHeight="1">
      <c r="A89" s="25"/>
      <c r="B89" s="26"/>
      <c r="C89" s="26"/>
      <c r="D89" s="26"/>
      <c r="E89" s="26"/>
      <c r="F89" s="26"/>
      <c r="G89" s="26"/>
      <c r="H89" s="26"/>
      <c r="I89" s="27"/>
    </row>
    <row r="90" spans="1:9" ht="15.75" customHeight="1">
      <c r="A90" s="25" t="s">
        <v>117</v>
      </c>
      <c r="B90" s="26"/>
      <c r="C90" s="26"/>
      <c r="D90" s="26"/>
      <c r="E90" s="26"/>
      <c r="F90" s="26"/>
      <c r="G90" s="27"/>
      <c r="H90" s="1" t="s">
        <v>48</v>
      </c>
      <c r="I90" s="1" t="s">
        <v>49</v>
      </c>
    </row>
    <row r="91" spans="1:9" ht="15.75" customHeight="1">
      <c r="A91" s="1" t="s">
        <v>22</v>
      </c>
      <c r="B91" s="25" t="s">
        <v>118</v>
      </c>
      <c r="C91" s="26"/>
      <c r="D91" s="26"/>
      <c r="E91" s="26"/>
      <c r="F91" s="26"/>
      <c r="G91" s="27"/>
      <c r="H91" s="4">
        <v>0</v>
      </c>
      <c r="I91" s="2">
        <f>I31*H91</f>
        <v>0</v>
      </c>
    </row>
    <row r="92" spans="1:9" ht="15.75" customHeight="1">
      <c r="A92" s="25" t="s">
        <v>119</v>
      </c>
      <c r="B92" s="26"/>
      <c r="C92" s="26"/>
      <c r="D92" s="26"/>
      <c r="E92" s="26"/>
      <c r="F92" s="26"/>
      <c r="G92" s="27"/>
      <c r="H92" s="4">
        <f t="shared" ref="H92:I92" si="7">H91</f>
        <v>0</v>
      </c>
      <c r="I92" s="2">
        <f t="shared" si="7"/>
        <v>0</v>
      </c>
    </row>
    <row r="93" spans="1:9" ht="15.75" customHeight="1">
      <c r="A93" s="25"/>
      <c r="B93" s="26"/>
      <c r="C93" s="26"/>
      <c r="D93" s="26"/>
      <c r="E93" s="26"/>
      <c r="F93" s="26"/>
      <c r="G93" s="26"/>
      <c r="H93" s="26"/>
      <c r="I93" s="27"/>
    </row>
    <row r="94" spans="1:9" ht="15.75" customHeight="1">
      <c r="A94" s="25" t="s">
        <v>120</v>
      </c>
      <c r="B94" s="26"/>
      <c r="C94" s="26"/>
      <c r="D94" s="26"/>
      <c r="E94" s="26"/>
      <c r="F94" s="26"/>
      <c r="G94" s="26"/>
      <c r="H94" s="26"/>
      <c r="I94" s="27"/>
    </row>
    <row r="95" spans="1:9" ht="15.75" customHeight="1">
      <c r="A95" s="25" t="s">
        <v>121</v>
      </c>
      <c r="B95" s="26"/>
      <c r="C95" s="26"/>
      <c r="D95" s="26"/>
      <c r="E95" s="26"/>
      <c r="F95" s="26"/>
      <c r="G95" s="26"/>
      <c r="H95" s="27"/>
      <c r="I95" s="1" t="s">
        <v>49</v>
      </c>
    </row>
    <row r="96" spans="1:9" ht="15.75" customHeight="1">
      <c r="A96" s="1" t="s">
        <v>122</v>
      </c>
      <c r="B96" s="25" t="s">
        <v>123</v>
      </c>
      <c r="C96" s="26"/>
      <c r="D96" s="26"/>
      <c r="E96" s="26"/>
      <c r="F96" s="26"/>
      <c r="G96" s="26"/>
      <c r="H96" s="27"/>
      <c r="I96" s="2">
        <f>I88</f>
        <v>86.5</v>
      </c>
    </row>
    <row r="97" spans="1:9" ht="15.75" customHeight="1">
      <c r="A97" s="1" t="s">
        <v>124</v>
      </c>
      <c r="B97" s="25" t="s">
        <v>125</v>
      </c>
      <c r="C97" s="26"/>
      <c r="D97" s="26"/>
      <c r="E97" s="26"/>
      <c r="F97" s="26"/>
      <c r="G97" s="26"/>
      <c r="H97" s="27"/>
      <c r="I97" s="2">
        <f>I92</f>
        <v>0</v>
      </c>
    </row>
    <row r="98" spans="1:9" ht="15.75" customHeight="1">
      <c r="A98" s="25" t="s">
        <v>126</v>
      </c>
      <c r="B98" s="26"/>
      <c r="C98" s="26"/>
      <c r="D98" s="26"/>
      <c r="E98" s="26"/>
      <c r="F98" s="26"/>
      <c r="G98" s="26"/>
      <c r="H98" s="27"/>
      <c r="I98" s="2">
        <f>SUM(I96:I97)</f>
        <v>86.5</v>
      </c>
    </row>
    <row r="99" spans="1:9" ht="15.75" customHeight="1">
      <c r="A99" s="25"/>
      <c r="B99" s="26"/>
      <c r="C99" s="26"/>
      <c r="D99" s="26"/>
      <c r="E99" s="26"/>
      <c r="F99" s="26"/>
      <c r="G99" s="26"/>
      <c r="H99" s="26"/>
      <c r="I99" s="27"/>
    </row>
    <row r="100" spans="1:9" ht="15.75" customHeight="1">
      <c r="A100" s="25" t="s">
        <v>127</v>
      </c>
      <c r="B100" s="26"/>
      <c r="C100" s="26"/>
      <c r="D100" s="26"/>
      <c r="E100" s="26"/>
      <c r="F100" s="26"/>
      <c r="G100" s="26"/>
      <c r="H100" s="26"/>
      <c r="I100" s="27"/>
    </row>
    <row r="101" spans="1:9" ht="15.75" customHeight="1">
      <c r="A101" s="1">
        <v>5</v>
      </c>
      <c r="B101" s="25" t="s">
        <v>128</v>
      </c>
      <c r="C101" s="26"/>
      <c r="D101" s="26"/>
      <c r="E101" s="26"/>
      <c r="F101" s="26"/>
      <c r="G101" s="27"/>
      <c r="H101" s="1"/>
      <c r="I101" s="1" t="s">
        <v>49</v>
      </c>
    </row>
    <row r="102" spans="1:9" ht="15.75" customHeight="1">
      <c r="A102" s="1" t="s">
        <v>22</v>
      </c>
      <c r="B102" s="25" t="s">
        <v>129</v>
      </c>
      <c r="C102" s="26"/>
      <c r="D102" s="26"/>
      <c r="E102" s="26"/>
      <c r="F102" s="26"/>
      <c r="G102" s="27"/>
      <c r="H102" s="1" t="s">
        <v>83</v>
      </c>
      <c r="I102" s="2">
        <v>0</v>
      </c>
    </row>
    <row r="103" spans="1:9" ht="15.75" customHeight="1">
      <c r="A103" s="1" t="s">
        <v>24</v>
      </c>
      <c r="B103" s="25" t="s">
        <v>130</v>
      </c>
      <c r="C103" s="26"/>
      <c r="D103" s="26"/>
      <c r="E103" s="26"/>
      <c r="F103" s="26"/>
      <c r="G103" s="27"/>
      <c r="H103" s="1" t="s">
        <v>83</v>
      </c>
      <c r="I103" s="2">
        <f>EPIS!F31</f>
        <v>42.574999999999996</v>
      </c>
    </row>
    <row r="104" spans="1:9" ht="15.75" customHeight="1">
      <c r="A104" s="1" t="s">
        <v>27</v>
      </c>
      <c r="B104" s="25" t="s">
        <v>131</v>
      </c>
      <c r="C104" s="26"/>
      <c r="D104" s="26"/>
      <c r="E104" s="26"/>
      <c r="F104" s="26"/>
      <c r="G104" s="27"/>
      <c r="H104" s="1" t="s">
        <v>83</v>
      </c>
      <c r="I104" s="2">
        <f>UNIFORMES!F76</f>
        <v>47.833333333333336</v>
      </c>
    </row>
    <row r="105" spans="1:9" ht="15.75" customHeight="1">
      <c r="A105" s="1" t="s">
        <v>29</v>
      </c>
      <c r="B105" s="25" t="s">
        <v>132</v>
      </c>
      <c r="C105" s="26"/>
      <c r="D105" s="26"/>
      <c r="E105" s="26"/>
      <c r="F105" s="26"/>
      <c r="G105" s="27"/>
      <c r="H105" s="1" t="s">
        <v>83</v>
      </c>
      <c r="I105" s="2">
        <f>'EQUIPAMENTOS-FERRAMENTAS'!I9</f>
        <v>0.27</v>
      </c>
    </row>
    <row r="106" spans="1:9" ht="15.75" customHeight="1">
      <c r="A106" s="25" t="s">
        <v>133</v>
      </c>
      <c r="B106" s="26"/>
      <c r="C106" s="26"/>
      <c r="D106" s="26"/>
      <c r="E106" s="26"/>
      <c r="F106" s="26"/>
      <c r="G106" s="27"/>
      <c r="H106" s="1" t="s">
        <v>83</v>
      </c>
      <c r="I106" s="2">
        <f>SUM(I102:I105)</f>
        <v>90.678333333333327</v>
      </c>
    </row>
    <row r="107" spans="1:9" ht="15.75" customHeight="1">
      <c r="A107" s="29" t="s">
        <v>178</v>
      </c>
      <c r="B107" s="30"/>
      <c r="C107" s="30"/>
      <c r="D107" s="30"/>
      <c r="E107" s="30"/>
      <c r="F107" s="31"/>
      <c r="G107" s="25" t="s">
        <v>65</v>
      </c>
      <c r="H107" s="27"/>
      <c r="I107" s="2">
        <f>I31</f>
        <v>2205.54</v>
      </c>
    </row>
    <row r="108" spans="1:9" ht="15.75" customHeight="1">
      <c r="A108" s="32"/>
      <c r="B108" s="33"/>
      <c r="C108" s="33"/>
      <c r="D108" s="33"/>
      <c r="E108" s="33"/>
      <c r="F108" s="34"/>
      <c r="G108" s="25" t="s">
        <v>97</v>
      </c>
      <c r="H108" s="27"/>
      <c r="I108" s="2">
        <f>I64</f>
        <v>2005.85</v>
      </c>
    </row>
    <row r="109" spans="1:9" ht="15.75" customHeight="1">
      <c r="A109" s="32"/>
      <c r="B109" s="33"/>
      <c r="C109" s="33"/>
      <c r="D109" s="33"/>
      <c r="E109" s="33"/>
      <c r="F109" s="34"/>
      <c r="G109" s="25" t="s">
        <v>107</v>
      </c>
      <c r="H109" s="27"/>
      <c r="I109" s="2">
        <f>I75</f>
        <v>293.54000000000002</v>
      </c>
    </row>
    <row r="110" spans="1:9" ht="15.75" customHeight="1">
      <c r="A110" s="32"/>
      <c r="B110" s="33"/>
      <c r="C110" s="33"/>
      <c r="D110" s="33"/>
      <c r="E110" s="33"/>
      <c r="F110" s="34"/>
      <c r="G110" s="25" t="s">
        <v>135</v>
      </c>
      <c r="H110" s="27"/>
      <c r="I110" s="2">
        <f>I98</f>
        <v>86.5</v>
      </c>
    </row>
    <row r="111" spans="1:9" ht="15.75" customHeight="1">
      <c r="A111" s="32"/>
      <c r="B111" s="33"/>
      <c r="C111" s="33"/>
      <c r="D111" s="33"/>
      <c r="E111" s="33"/>
      <c r="F111" s="34"/>
      <c r="G111" s="25" t="s">
        <v>136</v>
      </c>
      <c r="H111" s="27"/>
      <c r="I111" s="2">
        <f>I106</f>
        <v>90.678333333333327</v>
      </c>
    </row>
    <row r="112" spans="1:9" ht="15.75" customHeight="1">
      <c r="A112" s="35"/>
      <c r="B112" s="36"/>
      <c r="C112" s="36"/>
      <c r="D112" s="36"/>
      <c r="E112" s="36"/>
      <c r="F112" s="37"/>
      <c r="G112" s="25" t="s">
        <v>67</v>
      </c>
      <c r="H112" s="27"/>
      <c r="I112" s="2">
        <f>SUM(I107:I111)</f>
        <v>4682.1083333333327</v>
      </c>
    </row>
    <row r="113" spans="1:9" ht="15.75" customHeight="1">
      <c r="A113" s="25" t="s">
        <v>137</v>
      </c>
      <c r="B113" s="26"/>
      <c r="C113" s="26"/>
      <c r="D113" s="26"/>
      <c r="E113" s="26"/>
      <c r="F113" s="26"/>
      <c r="G113" s="26"/>
      <c r="H113" s="26"/>
      <c r="I113" s="27"/>
    </row>
    <row r="114" spans="1:9" ht="15.75" customHeight="1">
      <c r="A114" s="1">
        <v>6</v>
      </c>
      <c r="B114" s="25" t="s">
        <v>138</v>
      </c>
      <c r="C114" s="26"/>
      <c r="D114" s="26"/>
      <c r="E114" s="26"/>
      <c r="F114" s="26"/>
      <c r="G114" s="27"/>
      <c r="H114" s="1" t="s">
        <v>48</v>
      </c>
      <c r="I114" s="1" t="s">
        <v>49</v>
      </c>
    </row>
    <row r="115" spans="1:9" ht="15.75" customHeight="1">
      <c r="A115" s="1" t="s">
        <v>22</v>
      </c>
      <c r="B115" s="25" t="s">
        <v>139</v>
      </c>
      <c r="C115" s="26"/>
      <c r="D115" s="26"/>
      <c r="E115" s="26"/>
      <c r="F115" s="26"/>
      <c r="G115" s="27"/>
      <c r="H115" s="4">
        <v>1.44E-2</v>
      </c>
      <c r="I115" s="2">
        <f>ROUND(H115*I112,2)</f>
        <v>67.42</v>
      </c>
    </row>
    <row r="116" spans="1:9" ht="15.75" customHeight="1">
      <c r="A116" s="1" t="s">
        <v>24</v>
      </c>
      <c r="B116" s="25" t="s">
        <v>140</v>
      </c>
      <c r="C116" s="26"/>
      <c r="D116" s="26"/>
      <c r="E116" s="26"/>
      <c r="F116" s="26"/>
      <c r="G116" s="27"/>
      <c r="H116" s="4">
        <v>0.01</v>
      </c>
      <c r="I116" s="2">
        <f>ROUND(H116*(I112+I115),2)</f>
        <v>47.5</v>
      </c>
    </row>
    <row r="117" spans="1:9" ht="15.75" customHeight="1">
      <c r="A117" s="1" t="s">
        <v>27</v>
      </c>
      <c r="B117" s="25" t="s">
        <v>141</v>
      </c>
      <c r="C117" s="26"/>
      <c r="D117" s="26"/>
      <c r="E117" s="26"/>
      <c r="F117" s="26"/>
      <c r="G117" s="27"/>
      <c r="H117" s="4"/>
      <c r="I117" s="2"/>
    </row>
    <row r="118" spans="1:9" ht="15.75" customHeight="1">
      <c r="A118" s="1" t="s">
        <v>142</v>
      </c>
      <c r="B118" s="25" t="s">
        <v>143</v>
      </c>
      <c r="C118" s="26"/>
      <c r="D118" s="26"/>
      <c r="E118" s="26"/>
      <c r="F118" s="26"/>
      <c r="G118" s="27"/>
      <c r="H118" s="4">
        <v>1.6999999999999999E-3</v>
      </c>
      <c r="I118" s="2">
        <f t="shared" ref="I118:I120" si="8">ROUND($I$128*H118,2)</f>
        <v>8.67</v>
      </c>
    </row>
    <row r="119" spans="1:9" ht="15.75" customHeight="1">
      <c r="A119" s="1" t="s">
        <v>144</v>
      </c>
      <c r="B119" s="25" t="s">
        <v>145</v>
      </c>
      <c r="C119" s="26"/>
      <c r="D119" s="26"/>
      <c r="E119" s="26"/>
      <c r="F119" s="26"/>
      <c r="G119" s="27"/>
      <c r="H119" s="4">
        <v>7.6E-3</v>
      </c>
      <c r="I119" s="2">
        <f t="shared" si="8"/>
        <v>38.76</v>
      </c>
    </row>
    <row r="120" spans="1:9" ht="15.75" customHeight="1">
      <c r="A120" s="1" t="s">
        <v>146</v>
      </c>
      <c r="B120" s="25" t="s">
        <v>147</v>
      </c>
      <c r="C120" s="26"/>
      <c r="D120" s="26"/>
      <c r="E120" s="26"/>
      <c r="F120" s="26"/>
      <c r="G120" s="27"/>
      <c r="H120" s="4">
        <v>0.05</v>
      </c>
      <c r="I120" s="2">
        <f t="shared" si="8"/>
        <v>254.97</v>
      </c>
    </row>
    <row r="121" spans="1:9" ht="15.75" customHeight="1">
      <c r="A121" s="25" t="s">
        <v>148</v>
      </c>
      <c r="B121" s="26"/>
      <c r="C121" s="26"/>
      <c r="D121" s="26"/>
      <c r="E121" s="26"/>
      <c r="F121" s="26"/>
      <c r="G121" s="27"/>
      <c r="H121" s="4">
        <f t="shared" ref="H121:I121" si="9">SUM(H115:H120)</f>
        <v>8.3699999999999997E-2</v>
      </c>
      <c r="I121" s="2">
        <f t="shared" si="9"/>
        <v>417.32</v>
      </c>
    </row>
    <row r="122" spans="1:9" ht="15.75" customHeight="1">
      <c r="A122" s="1"/>
      <c r="B122" s="25"/>
      <c r="C122" s="26"/>
      <c r="D122" s="26"/>
      <c r="E122" s="26"/>
      <c r="F122" s="26"/>
      <c r="G122" s="26"/>
      <c r="H122" s="26"/>
      <c r="I122" s="27"/>
    </row>
    <row r="123" spans="1:9" ht="15.75" customHeight="1">
      <c r="A123" s="1" t="s">
        <v>149</v>
      </c>
      <c r="B123" s="25" t="s">
        <v>150</v>
      </c>
      <c r="C123" s="26"/>
      <c r="D123" s="26"/>
      <c r="E123" s="26"/>
      <c r="F123" s="26"/>
      <c r="G123" s="27"/>
      <c r="H123" s="4">
        <f>SUM(H118+H119+H120)</f>
        <v>5.9300000000000005E-2</v>
      </c>
      <c r="I123" s="1"/>
    </row>
    <row r="124" spans="1:9" ht="15.75" customHeight="1">
      <c r="A124" s="1"/>
      <c r="B124" s="25">
        <v>100</v>
      </c>
      <c r="C124" s="26"/>
      <c r="D124" s="26"/>
      <c r="E124" s="26"/>
      <c r="F124" s="26"/>
      <c r="G124" s="27"/>
      <c r="H124" s="1"/>
      <c r="I124" s="1"/>
    </row>
    <row r="125" spans="1:9" ht="15.75" customHeight="1">
      <c r="A125" s="1"/>
      <c r="B125" s="1"/>
      <c r="C125" s="1"/>
      <c r="D125" s="1"/>
      <c r="E125" s="1"/>
      <c r="F125" s="1"/>
      <c r="G125" s="1"/>
      <c r="H125" s="1"/>
      <c r="I125" s="1"/>
    </row>
    <row r="126" spans="1:9" ht="15.75" customHeight="1">
      <c r="A126" s="1" t="s">
        <v>151</v>
      </c>
      <c r="B126" s="25" t="s">
        <v>152</v>
      </c>
      <c r="C126" s="26"/>
      <c r="D126" s="26"/>
      <c r="E126" s="26"/>
      <c r="F126" s="26"/>
      <c r="G126" s="27"/>
      <c r="H126" s="1"/>
      <c r="I126" s="2">
        <f>I112+I115+I116</f>
        <v>4797.0283333333327</v>
      </c>
    </row>
    <row r="127" spans="1:9" ht="15.75" customHeight="1">
      <c r="A127" s="1"/>
      <c r="B127" s="1"/>
      <c r="C127" s="1"/>
      <c r="D127" s="1"/>
      <c r="E127" s="1"/>
      <c r="F127" s="1"/>
      <c r="G127" s="1"/>
      <c r="H127" s="1"/>
      <c r="I127" s="2"/>
    </row>
    <row r="128" spans="1:9" ht="15.75" customHeight="1">
      <c r="A128" s="1" t="s">
        <v>153</v>
      </c>
      <c r="B128" s="25" t="s">
        <v>154</v>
      </c>
      <c r="C128" s="26"/>
      <c r="D128" s="26"/>
      <c r="E128" s="26"/>
      <c r="F128" s="26"/>
      <c r="G128" s="27"/>
      <c r="H128" s="1"/>
      <c r="I128" s="2">
        <f>ROUND(I126/(1-H123),2)</f>
        <v>5099.42</v>
      </c>
    </row>
    <row r="129" spans="1:9" ht="15.75" customHeight="1">
      <c r="A129" s="1"/>
      <c r="B129" s="1"/>
      <c r="C129" s="1"/>
      <c r="D129" s="1"/>
      <c r="E129" s="1"/>
      <c r="F129" s="1"/>
      <c r="G129" s="1"/>
      <c r="H129" s="1"/>
      <c r="I129" s="2"/>
    </row>
    <row r="130" spans="1:9" ht="15.75" customHeight="1">
      <c r="A130" s="1"/>
      <c r="B130" s="25" t="s">
        <v>155</v>
      </c>
      <c r="C130" s="26"/>
      <c r="D130" s="26"/>
      <c r="E130" s="26"/>
      <c r="F130" s="26"/>
      <c r="G130" s="27"/>
      <c r="H130" s="1"/>
      <c r="I130" s="2">
        <f>I128-I126</f>
        <v>302.39166666666733</v>
      </c>
    </row>
    <row r="131" spans="1:9" ht="15.75" customHeight="1">
      <c r="A131" s="1"/>
      <c r="B131" s="1"/>
      <c r="C131" s="1"/>
      <c r="D131" s="1"/>
      <c r="E131" s="1"/>
      <c r="F131" s="1"/>
      <c r="G131" s="1"/>
      <c r="H131" s="1"/>
      <c r="I131" s="1"/>
    </row>
    <row r="132" spans="1:9" ht="15.75" customHeight="1">
      <c r="A132" s="25" t="s">
        <v>156</v>
      </c>
      <c r="B132" s="26"/>
      <c r="C132" s="26"/>
      <c r="D132" s="26"/>
      <c r="E132" s="26"/>
      <c r="F132" s="26"/>
      <c r="G132" s="26"/>
      <c r="H132" s="26"/>
      <c r="I132" s="27"/>
    </row>
    <row r="133" spans="1:9" ht="15.75" customHeight="1">
      <c r="A133" s="25" t="s">
        <v>157</v>
      </c>
      <c r="B133" s="26"/>
      <c r="C133" s="26"/>
      <c r="D133" s="26"/>
      <c r="E133" s="26"/>
      <c r="F133" s="26"/>
      <c r="G133" s="26"/>
      <c r="H133" s="27"/>
      <c r="I133" s="1" t="s">
        <v>49</v>
      </c>
    </row>
    <row r="134" spans="1:9" ht="15.75" customHeight="1">
      <c r="A134" s="1" t="s">
        <v>22</v>
      </c>
      <c r="B134" s="25" t="str">
        <f>A23</f>
        <v>MÓDULO 1 - COMPOSIÇÃO DA REMUNERAÇÃO</v>
      </c>
      <c r="C134" s="26"/>
      <c r="D134" s="26"/>
      <c r="E134" s="26"/>
      <c r="F134" s="26"/>
      <c r="G134" s="26"/>
      <c r="H134" s="27"/>
      <c r="I134" s="2">
        <f>I31</f>
        <v>2205.54</v>
      </c>
    </row>
    <row r="135" spans="1:9" ht="15.75" customHeight="1">
      <c r="A135" s="1" t="s">
        <v>24</v>
      </c>
      <c r="B135" s="25" t="str">
        <f>A33</f>
        <v>MÓDULO 2 – ENCARGOS E BENEFÍCIOS ANUAIS, MENSAIS E DIÁRIOS</v>
      </c>
      <c r="C135" s="26"/>
      <c r="D135" s="26"/>
      <c r="E135" s="26"/>
      <c r="F135" s="26"/>
      <c r="G135" s="26"/>
      <c r="H135" s="27"/>
      <c r="I135" s="2">
        <f>I64</f>
        <v>2005.85</v>
      </c>
    </row>
    <row r="136" spans="1:9" ht="15.75" customHeight="1">
      <c r="A136" s="1" t="s">
        <v>27</v>
      </c>
      <c r="B136" s="25" t="str">
        <f>A68</f>
        <v>MÓDULO 3 – PROVISÃO PARA RESCISÃO</v>
      </c>
      <c r="C136" s="26"/>
      <c r="D136" s="26"/>
      <c r="E136" s="26"/>
      <c r="F136" s="26"/>
      <c r="G136" s="26"/>
      <c r="H136" s="27"/>
      <c r="I136" s="2">
        <f>I75</f>
        <v>293.54000000000002</v>
      </c>
    </row>
    <row r="137" spans="1:9" ht="15.75" customHeight="1">
      <c r="A137" s="1" t="s">
        <v>29</v>
      </c>
      <c r="B137" s="25" t="str">
        <f>A80</f>
        <v>MÓDULO 4 – CUSTO DE REPOSIÇÃO DO PROFISSIONAL AUSENTE</v>
      </c>
      <c r="C137" s="26"/>
      <c r="D137" s="26"/>
      <c r="E137" s="26"/>
      <c r="F137" s="26"/>
      <c r="G137" s="26"/>
      <c r="H137" s="27"/>
      <c r="I137" s="2">
        <f>I98</f>
        <v>86.5</v>
      </c>
    </row>
    <row r="138" spans="1:9" ht="15.75" customHeight="1">
      <c r="A138" s="1" t="s">
        <v>54</v>
      </c>
      <c r="B138" s="25" t="str">
        <f>A100</f>
        <v>MÓDULO 5 – INSUMOS DIVERSOS</v>
      </c>
      <c r="C138" s="26"/>
      <c r="D138" s="26"/>
      <c r="E138" s="26"/>
      <c r="F138" s="26"/>
      <c r="G138" s="26"/>
      <c r="H138" s="27"/>
      <c r="I138" s="2">
        <f>I106</f>
        <v>90.678333333333327</v>
      </c>
    </row>
    <row r="139" spans="1:9" ht="15.75" customHeight="1">
      <c r="A139" s="25" t="s">
        <v>158</v>
      </c>
      <c r="B139" s="26"/>
      <c r="C139" s="26"/>
      <c r="D139" s="26"/>
      <c r="E139" s="26"/>
      <c r="F139" s="26"/>
      <c r="G139" s="26"/>
      <c r="H139" s="27"/>
      <c r="I139" s="2">
        <f>SUM(I134:I138)</f>
        <v>4682.1083333333327</v>
      </c>
    </row>
    <row r="140" spans="1:9" ht="15.75" customHeight="1">
      <c r="A140" s="1" t="s">
        <v>56</v>
      </c>
      <c r="B140" s="25" t="str">
        <f>A113</f>
        <v>MÓDULO 6 – CUSTOS INDIRETOS, TRIBUTOS E LUCRO</v>
      </c>
      <c r="C140" s="26"/>
      <c r="D140" s="26"/>
      <c r="E140" s="26"/>
      <c r="F140" s="26"/>
      <c r="G140" s="26"/>
      <c r="H140" s="27"/>
      <c r="I140" s="2">
        <f>I121</f>
        <v>417.32</v>
      </c>
    </row>
    <row r="141" spans="1:9" ht="15.75" customHeight="1">
      <c r="A141" s="25" t="s">
        <v>159</v>
      </c>
      <c r="B141" s="26"/>
      <c r="C141" s="26"/>
      <c r="D141" s="26"/>
      <c r="E141" s="26"/>
      <c r="F141" s="26"/>
      <c r="G141" s="26"/>
      <c r="H141" s="27"/>
      <c r="I141" s="2">
        <f>SUM(I139:I140)</f>
        <v>5099.4283333333324</v>
      </c>
    </row>
    <row r="142" spans="1:9" ht="15.75" customHeight="1"/>
    <row r="143" spans="1:9" ht="15.75" customHeight="1"/>
    <row r="144" spans="1:9"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5">
    <mergeCell ref="A34:G34"/>
    <mergeCell ref="B35:G35"/>
    <mergeCell ref="B36:G36"/>
    <mergeCell ref="A37:G37"/>
    <mergeCell ref="G38:H38"/>
    <mergeCell ref="G39:H39"/>
    <mergeCell ref="G40:H40"/>
    <mergeCell ref="A38:F40"/>
    <mergeCell ref="A41:G41"/>
    <mergeCell ref="B42:G42"/>
    <mergeCell ref="B43:G43"/>
    <mergeCell ref="B44:G44"/>
    <mergeCell ref="B45:G45"/>
    <mergeCell ref="B46:G46"/>
    <mergeCell ref="B47:G47"/>
    <mergeCell ref="B48:G48"/>
    <mergeCell ref="B49:G49"/>
    <mergeCell ref="A50:G50"/>
    <mergeCell ref="A51:I51"/>
    <mergeCell ref="A52:G52"/>
    <mergeCell ref="B53:G53"/>
    <mergeCell ref="B54:G54"/>
    <mergeCell ref="B55:G55"/>
    <mergeCell ref="B56:G56"/>
    <mergeCell ref="A57:H57"/>
    <mergeCell ref="A58:I58"/>
    <mergeCell ref="A59:I59"/>
    <mergeCell ref="A60:H60"/>
    <mergeCell ref="B61:H61"/>
    <mergeCell ref="B62:H62"/>
    <mergeCell ref="B63:H63"/>
    <mergeCell ref="A64:H64"/>
    <mergeCell ref="A65:F67"/>
    <mergeCell ref="G65:H65"/>
    <mergeCell ref="G66:H66"/>
    <mergeCell ref="G67:H67"/>
    <mergeCell ref="A68:I68"/>
    <mergeCell ref="B69:G69"/>
    <mergeCell ref="B70:G70"/>
    <mergeCell ref="B71:G71"/>
    <mergeCell ref="B72:G72"/>
    <mergeCell ref="B73:G73"/>
    <mergeCell ref="A1:I1"/>
    <mergeCell ref="A3:I3"/>
    <mergeCell ref="A4:I4"/>
    <mergeCell ref="A5:G5"/>
    <mergeCell ref="H5:I5"/>
    <mergeCell ref="A6:I6"/>
    <mergeCell ref="A7:I7"/>
    <mergeCell ref="C14:D14"/>
    <mergeCell ref="E14:I14"/>
    <mergeCell ref="B8:H8"/>
    <mergeCell ref="B9:H9"/>
    <mergeCell ref="B10:H10"/>
    <mergeCell ref="B11:H11"/>
    <mergeCell ref="A12:I12"/>
    <mergeCell ref="A13:I13"/>
    <mergeCell ref="A14:B14"/>
    <mergeCell ref="A15:B15"/>
    <mergeCell ref="C15:D15"/>
    <mergeCell ref="E15:I15"/>
    <mergeCell ref="A16:I16"/>
    <mergeCell ref="B17:H17"/>
    <mergeCell ref="B18:H18"/>
    <mergeCell ref="B19:H19"/>
    <mergeCell ref="B20:H20"/>
    <mergeCell ref="B21:H21"/>
    <mergeCell ref="A22:I22"/>
    <mergeCell ref="A23:I23"/>
    <mergeCell ref="B24:G24"/>
    <mergeCell ref="B25:G25"/>
    <mergeCell ref="B26:G26"/>
    <mergeCell ref="B27:G27"/>
    <mergeCell ref="B28:G28"/>
    <mergeCell ref="B29:G29"/>
    <mergeCell ref="B30:G30"/>
    <mergeCell ref="A31:H31"/>
    <mergeCell ref="A32:I32"/>
    <mergeCell ref="A33:I33"/>
    <mergeCell ref="B74:G74"/>
    <mergeCell ref="A75:G75"/>
    <mergeCell ref="A76:F79"/>
    <mergeCell ref="G76:H76"/>
    <mergeCell ref="G77:H77"/>
    <mergeCell ref="G78:H78"/>
    <mergeCell ref="G79:H79"/>
    <mergeCell ref="B138:H138"/>
    <mergeCell ref="A80:I80"/>
    <mergeCell ref="A81:G81"/>
    <mergeCell ref="B82:G82"/>
    <mergeCell ref="B83:G83"/>
    <mergeCell ref="B84:G84"/>
    <mergeCell ref="B85:G85"/>
    <mergeCell ref="B86:G86"/>
    <mergeCell ref="B87:G87"/>
    <mergeCell ref="A88:G88"/>
    <mergeCell ref="A89:I89"/>
    <mergeCell ref="A90:G90"/>
    <mergeCell ref="B91:G91"/>
    <mergeCell ref="A92:G92"/>
    <mergeCell ref="A93:I93"/>
    <mergeCell ref="A94:I94"/>
    <mergeCell ref="A139:H139"/>
    <mergeCell ref="B140:H140"/>
    <mergeCell ref="A141:H141"/>
    <mergeCell ref="B130:G130"/>
    <mergeCell ref="A132:I132"/>
    <mergeCell ref="A133:H133"/>
    <mergeCell ref="B134:H134"/>
    <mergeCell ref="B135:H135"/>
    <mergeCell ref="B136:H136"/>
    <mergeCell ref="B137:H137"/>
    <mergeCell ref="A95:H95"/>
    <mergeCell ref="B96:H96"/>
    <mergeCell ref="B97:H97"/>
    <mergeCell ref="A98:H98"/>
    <mergeCell ref="A99:I99"/>
    <mergeCell ref="A100:I100"/>
    <mergeCell ref="G107:H107"/>
    <mergeCell ref="G108:H108"/>
    <mergeCell ref="G109:H109"/>
    <mergeCell ref="G110:H110"/>
    <mergeCell ref="G111:H111"/>
    <mergeCell ref="G112:H112"/>
    <mergeCell ref="B101:G101"/>
    <mergeCell ref="B102:G102"/>
    <mergeCell ref="B103:G103"/>
    <mergeCell ref="B104:G104"/>
    <mergeCell ref="B105:G105"/>
    <mergeCell ref="A106:G106"/>
    <mergeCell ref="A107:F112"/>
    <mergeCell ref="B122:I122"/>
    <mergeCell ref="B123:G123"/>
    <mergeCell ref="B124:G124"/>
    <mergeCell ref="B126:G126"/>
    <mergeCell ref="B128:G128"/>
    <mergeCell ref="A113:I113"/>
    <mergeCell ref="B114:G114"/>
    <mergeCell ref="B115:G115"/>
    <mergeCell ref="B116:G116"/>
    <mergeCell ref="B117:G117"/>
    <mergeCell ref="B118:G118"/>
    <mergeCell ref="B119:G119"/>
    <mergeCell ref="B120:G120"/>
    <mergeCell ref="A121:G121"/>
  </mergeCells>
  <pageMargins left="0.78740157480314965" right="0.78740157480314965" top="1.0629921259842521" bottom="1.0629921259842521" header="0" footer="0"/>
  <pageSetup paperSize="9" scale="60" orientation="portrait" r:id="rId1"/>
  <headerFooter>
    <oddHeader>&amp;C&amp;A</oddHeader>
    <oddFooter>&amp;CPágina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000"/>
  <sheetViews>
    <sheetView topLeftCell="A25" zoomScale="70" zoomScaleNormal="70" workbookViewId="0">
      <selection activeCell="I56" sqref="I56"/>
    </sheetView>
  </sheetViews>
  <sheetFormatPr defaultColWidth="14.44140625" defaultRowHeight="15" customHeight="1"/>
  <cols>
    <col min="1" max="1" width="7.44140625" customWidth="1"/>
    <col min="2" max="2" width="12.44140625" customWidth="1"/>
    <col min="3" max="3" width="15" customWidth="1"/>
    <col min="4" max="4" width="15.33203125" customWidth="1"/>
    <col min="5" max="5" width="13.44140625" customWidth="1"/>
    <col min="6" max="6" width="13.5546875" customWidth="1"/>
    <col min="7" max="7" width="11.88671875" customWidth="1"/>
    <col min="8" max="8" width="12.88671875" customWidth="1"/>
    <col min="9" max="9" width="33.6640625" customWidth="1"/>
    <col min="10" max="26" width="9" customWidth="1"/>
  </cols>
  <sheetData>
    <row r="1" spans="1:9" ht="18.75" customHeight="1">
      <c r="A1" s="38" t="s">
        <v>17</v>
      </c>
      <c r="B1" s="26"/>
      <c r="C1" s="26"/>
      <c r="D1" s="26"/>
      <c r="E1" s="26"/>
      <c r="F1" s="26"/>
      <c r="G1" s="26"/>
      <c r="H1" s="26"/>
      <c r="I1" s="27"/>
    </row>
    <row r="2" spans="1:9" ht="14.4">
      <c r="A2" s="1"/>
      <c r="B2" s="1"/>
      <c r="C2" s="1"/>
      <c r="D2" s="1"/>
      <c r="E2" s="1"/>
      <c r="F2" s="1"/>
      <c r="G2" s="1"/>
      <c r="H2" s="1"/>
      <c r="I2" s="1"/>
    </row>
    <row r="3" spans="1:9" ht="14.4">
      <c r="A3" s="25" t="s">
        <v>179</v>
      </c>
      <c r="B3" s="26"/>
      <c r="C3" s="26"/>
      <c r="D3" s="26"/>
      <c r="E3" s="26"/>
      <c r="F3" s="26"/>
      <c r="G3" s="26"/>
      <c r="H3" s="26"/>
      <c r="I3" s="27"/>
    </row>
    <row r="4" spans="1:9" ht="14.4">
      <c r="A4" s="25"/>
      <c r="B4" s="26"/>
      <c r="C4" s="26"/>
      <c r="D4" s="26"/>
      <c r="E4" s="26"/>
      <c r="F4" s="26"/>
      <c r="G4" s="26"/>
      <c r="H4" s="26"/>
      <c r="I4" s="27"/>
    </row>
    <row r="5" spans="1:9" ht="14.4">
      <c r="A5" s="25" t="s">
        <v>19</v>
      </c>
      <c r="B5" s="26"/>
      <c r="C5" s="26"/>
      <c r="D5" s="26"/>
      <c r="E5" s="26"/>
      <c r="F5" s="26"/>
      <c r="G5" s="27"/>
      <c r="H5" s="25" t="s">
        <v>20</v>
      </c>
      <c r="I5" s="27"/>
    </row>
    <row r="6" spans="1:9" ht="14.4">
      <c r="A6" s="25"/>
      <c r="B6" s="26"/>
      <c r="C6" s="26"/>
      <c r="D6" s="26"/>
      <c r="E6" s="26"/>
      <c r="F6" s="26"/>
      <c r="G6" s="26"/>
      <c r="H6" s="26"/>
      <c r="I6" s="27"/>
    </row>
    <row r="7" spans="1:9" ht="14.4">
      <c r="A7" s="25" t="s">
        <v>21</v>
      </c>
      <c r="B7" s="26"/>
      <c r="C7" s="26"/>
      <c r="D7" s="26"/>
      <c r="E7" s="26"/>
      <c r="F7" s="26"/>
      <c r="G7" s="26"/>
      <c r="H7" s="26"/>
      <c r="I7" s="27"/>
    </row>
    <row r="8" spans="1:9" ht="14.4">
      <c r="A8" s="1" t="s">
        <v>22</v>
      </c>
      <c r="B8" s="25" t="s">
        <v>23</v>
      </c>
      <c r="C8" s="26"/>
      <c r="D8" s="26"/>
      <c r="E8" s="26"/>
      <c r="F8" s="26"/>
      <c r="G8" s="26"/>
      <c r="H8" s="27"/>
      <c r="I8" s="1"/>
    </row>
    <row r="9" spans="1:9" ht="14.4">
      <c r="A9" s="1" t="s">
        <v>24</v>
      </c>
      <c r="B9" s="25" t="s">
        <v>25</v>
      </c>
      <c r="C9" s="26"/>
      <c r="D9" s="26"/>
      <c r="E9" s="26"/>
      <c r="F9" s="26"/>
      <c r="G9" s="26"/>
      <c r="H9" s="27"/>
      <c r="I9" s="1" t="s">
        <v>26</v>
      </c>
    </row>
    <row r="10" spans="1:9" ht="28.8">
      <c r="A10" s="1" t="s">
        <v>27</v>
      </c>
      <c r="B10" s="25" t="s">
        <v>28</v>
      </c>
      <c r="C10" s="26"/>
      <c r="D10" s="26"/>
      <c r="E10" s="26"/>
      <c r="F10" s="26"/>
      <c r="G10" s="26"/>
      <c r="H10" s="27"/>
      <c r="I10" s="9" t="s">
        <v>270</v>
      </c>
    </row>
    <row r="11" spans="1:9" ht="14.4">
      <c r="A11" s="1" t="s">
        <v>29</v>
      </c>
      <c r="B11" s="25" t="s">
        <v>30</v>
      </c>
      <c r="C11" s="26"/>
      <c r="D11" s="26"/>
      <c r="E11" s="26"/>
      <c r="F11" s="26"/>
      <c r="G11" s="26"/>
      <c r="H11" s="27"/>
      <c r="I11" s="1">
        <v>12</v>
      </c>
    </row>
    <row r="12" spans="1:9" ht="14.4">
      <c r="A12" s="25"/>
      <c r="B12" s="26"/>
      <c r="C12" s="26"/>
      <c r="D12" s="26"/>
      <c r="E12" s="26"/>
      <c r="F12" s="26"/>
      <c r="G12" s="26"/>
      <c r="H12" s="26"/>
      <c r="I12" s="27"/>
    </row>
    <row r="13" spans="1:9" ht="14.4">
      <c r="A13" s="25" t="s">
        <v>31</v>
      </c>
      <c r="B13" s="26"/>
      <c r="C13" s="26"/>
      <c r="D13" s="26"/>
      <c r="E13" s="26"/>
      <c r="F13" s="26"/>
      <c r="G13" s="26"/>
      <c r="H13" s="26"/>
      <c r="I13" s="27"/>
    </row>
    <row r="14" spans="1:9" ht="12.75" customHeight="1">
      <c r="A14" s="25" t="s">
        <v>32</v>
      </c>
      <c r="B14" s="27"/>
      <c r="C14" s="25" t="s">
        <v>33</v>
      </c>
      <c r="D14" s="27"/>
      <c r="E14" s="25" t="s">
        <v>34</v>
      </c>
      <c r="F14" s="26"/>
      <c r="G14" s="26"/>
      <c r="H14" s="26"/>
      <c r="I14" s="27"/>
    </row>
    <row r="15" spans="1:9" ht="24.75" customHeight="1">
      <c r="A15" s="25" t="s">
        <v>35</v>
      </c>
      <c r="B15" s="27"/>
      <c r="C15" s="25" t="s">
        <v>11</v>
      </c>
      <c r="D15" s="27"/>
      <c r="E15" s="25">
        <v>2</v>
      </c>
      <c r="F15" s="26"/>
      <c r="G15" s="26"/>
      <c r="H15" s="26"/>
      <c r="I15" s="27"/>
    </row>
    <row r="16" spans="1:9" ht="14.4">
      <c r="A16" s="25" t="s">
        <v>37</v>
      </c>
      <c r="B16" s="26"/>
      <c r="C16" s="26"/>
      <c r="D16" s="26"/>
      <c r="E16" s="26"/>
      <c r="F16" s="26"/>
      <c r="G16" s="26"/>
      <c r="H16" s="26"/>
      <c r="I16" s="27"/>
    </row>
    <row r="17" spans="1:9" ht="14.4">
      <c r="A17" s="1">
        <v>1</v>
      </c>
      <c r="B17" s="25" t="s">
        <v>38</v>
      </c>
      <c r="C17" s="26"/>
      <c r="D17" s="26"/>
      <c r="E17" s="26"/>
      <c r="F17" s="26"/>
      <c r="G17" s="26"/>
      <c r="H17" s="27"/>
      <c r="I17" s="1" t="s">
        <v>15</v>
      </c>
    </row>
    <row r="18" spans="1:9" ht="14.4">
      <c r="A18" s="1">
        <v>2</v>
      </c>
      <c r="B18" s="25" t="s">
        <v>40</v>
      </c>
      <c r="C18" s="26"/>
      <c r="D18" s="26"/>
      <c r="E18" s="26"/>
      <c r="F18" s="26"/>
      <c r="G18" s="26"/>
      <c r="H18" s="27"/>
      <c r="I18" s="1" t="s">
        <v>180</v>
      </c>
    </row>
    <row r="19" spans="1:9" ht="14.4">
      <c r="A19" s="1">
        <v>3</v>
      </c>
      <c r="B19" s="25" t="s">
        <v>181</v>
      </c>
      <c r="C19" s="26"/>
      <c r="D19" s="26"/>
      <c r="E19" s="26"/>
      <c r="F19" s="26"/>
      <c r="G19" s="26"/>
      <c r="H19" s="27"/>
      <c r="I19" s="2">
        <v>2755.11</v>
      </c>
    </row>
    <row r="20" spans="1:9" ht="14.4">
      <c r="A20" s="1">
        <v>4</v>
      </c>
      <c r="B20" s="25" t="s">
        <v>43</v>
      </c>
      <c r="C20" s="26"/>
      <c r="D20" s="26"/>
      <c r="E20" s="26"/>
      <c r="F20" s="26"/>
      <c r="G20" s="26"/>
      <c r="H20" s="27"/>
      <c r="I20" s="3"/>
    </row>
    <row r="21" spans="1:9" ht="15.75" customHeight="1">
      <c r="A21" s="1">
        <v>5</v>
      </c>
      <c r="B21" s="25" t="s">
        <v>45</v>
      </c>
      <c r="C21" s="26"/>
      <c r="D21" s="26"/>
      <c r="E21" s="26"/>
      <c r="F21" s="26"/>
      <c r="G21" s="26"/>
      <c r="H21" s="27"/>
      <c r="I21" s="1" t="s">
        <v>271</v>
      </c>
    </row>
    <row r="22" spans="1:9" ht="15.75" customHeight="1">
      <c r="A22" s="25"/>
      <c r="B22" s="26"/>
      <c r="C22" s="26"/>
      <c r="D22" s="26"/>
      <c r="E22" s="26"/>
      <c r="F22" s="26"/>
      <c r="G22" s="26"/>
      <c r="H22" s="26"/>
      <c r="I22" s="27"/>
    </row>
    <row r="23" spans="1:9" ht="15.75" customHeight="1">
      <c r="A23" s="25" t="s">
        <v>46</v>
      </c>
      <c r="B23" s="26"/>
      <c r="C23" s="26"/>
      <c r="D23" s="26"/>
      <c r="E23" s="26"/>
      <c r="F23" s="26"/>
      <c r="G23" s="26"/>
      <c r="H23" s="26"/>
      <c r="I23" s="27"/>
    </row>
    <row r="24" spans="1:9" ht="15.75" customHeight="1">
      <c r="A24" s="1">
        <v>1</v>
      </c>
      <c r="B24" s="25" t="s">
        <v>47</v>
      </c>
      <c r="C24" s="26"/>
      <c r="D24" s="26"/>
      <c r="E24" s="26"/>
      <c r="F24" s="26"/>
      <c r="G24" s="27"/>
      <c r="H24" s="1" t="s">
        <v>48</v>
      </c>
      <c r="I24" s="1" t="s">
        <v>49</v>
      </c>
    </row>
    <row r="25" spans="1:9" ht="15.75" customHeight="1">
      <c r="A25" s="1" t="s">
        <v>22</v>
      </c>
      <c r="B25" s="25" t="s">
        <v>182</v>
      </c>
      <c r="C25" s="26"/>
      <c r="D25" s="26"/>
      <c r="E25" s="26"/>
      <c r="F25" s="26"/>
      <c r="G25" s="27"/>
      <c r="H25" s="1"/>
      <c r="I25" s="11">
        <f>ROUND((I19/220)*((30/6)*30),2)</f>
        <v>1878.48</v>
      </c>
    </row>
    <row r="26" spans="1:9" ht="15.75" customHeight="1">
      <c r="A26" s="1" t="s">
        <v>24</v>
      </c>
      <c r="B26" s="25" t="s">
        <v>51</v>
      </c>
      <c r="C26" s="26"/>
      <c r="D26" s="26"/>
      <c r="E26" s="26"/>
      <c r="F26" s="26"/>
      <c r="G26" s="27"/>
      <c r="H26" s="1"/>
      <c r="I26" s="2">
        <v>0</v>
      </c>
    </row>
    <row r="27" spans="1:9" ht="15.75" customHeight="1">
      <c r="A27" s="1" t="s">
        <v>27</v>
      </c>
      <c r="B27" s="25" t="s">
        <v>52</v>
      </c>
      <c r="C27" s="26"/>
      <c r="D27" s="26"/>
      <c r="E27" s="26"/>
      <c r="F27" s="26"/>
      <c r="G27" s="27"/>
      <c r="H27" s="1"/>
      <c r="I27" s="2">
        <v>0</v>
      </c>
    </row>
    <row r="28" spans="1:9" ht="15.75" customHeight="1">
      <c r="A28" s="1" t="s">
        <v>29</v>
      </c>
      <c r="B28" s="25" t="s">
        <v>53</v>
      </c>
      <c r="C28" s="26"/>
      <c r="D28" s="26"/>
      <c r="E28" s="26"/>
      <c r="F28" s="26"/>
      <c r="G28" s="27"/>
      <c r="H28" s="1"/>
      <c r="I28" s="2">
        <v>0</v>
      </c>
    </row>
    <row r="29" spans="1:9" ht="15.75" customHeight="1">
      <c r="A29" s="1" t="s">
        <v>54</v>
      </c>
      <c r="B29" s="25" t="s">
        <v>55</v>
      </c>
      <c r="C29" s="26"/>
      <c r="D29" s="26"/>
      <c r="E29" s="26"/>
      <c r="F29" s="26"/>
      <c r="G29" s="27"/>
      <c r="H29" s="1"/>
      <c r="I29" s="2">
        <v>0</v>
      </c>
    </row>
    <row r="30" spans="1:9" ht="15.75" customHeight="1">
      <c r="A30" s="1" t="s">
        <v>56</v>
      </c>
      <c r="B30" s="25" t="s">
        <v>57</v>
      </c>
      <c r="C30" s="26"/>
      <c r="D30" s="26"/>
      <c r="E30" s="26"/>
      <c r="F30" s="26"/>
      <c r="G30" s="27"/>
      <c r="H30" s="1"/>
      <c r="I30" s="2">
        <v>0</v>
      </c>
    </row>
    <row r="31" spans="1:9" ht="15.75" customHeight="1">
      <c r="A31" s="25" t="s">
        <v>58</v>
      </c>
      <c r="B31" s="26"/>
      <c r="C31" s="26"/>
      <c r="D31" s="26"/>
      <c r="E31" s="26"/>
      <c r="F31" s="26"/>
      <c r="G31" s="26"/>
      <c r="H31" s="27"/>
      <c r="I31" s="2">
        <f>SUM(I25:I30)</f>
        <v>1878.48</v>
      </c>
    </row>
    <row r="32" spans="1:9" ht="15.75" customHeight="1">
      <c r="A32" s="25"/>
      <c r="B32" s="26"/>
      <c r="C32" s="26"/>
      <c r="D32" s="26"/>
      <c r="E32" s="26"/>
      <c r="F32" s="26"/>
      <c r="G32" s="26"/>
      <c r="H32" s="26"/>
      <c r="I32" s="27"/>
    </row>
    <row r="33" spans="1:9" ht="15.75" customHeight="1">
      <c r="A33" s="25" t="s">
        <v>59</v>
      </c>
      <c r="B33" s="26"/>
      <c r="C33" s="26"/>
      <c r="D33" s="26"/>
      <c r="E33" s="26"/>
      <c r="F33" s="26"/>
      <c r="G33" s="26"/>
      <c r="H33" s="26"/>
      <c r="I33" s="27"/>
    </row>
    <row r="34" spans="1:9" ht="15.75" customHeight="1">
      <c r="A34" s="25" t="s">
        <v>60</v>
      </c>
      <c r="B34" s="26"/>
      <c r="C34" s="26"/>
      <c r="D34" s="26"/>
      <c r="E34" s="26"/>
      <c r="F34" s="26"/>
      <c r="G34" s="27"/>
      <c r="H34" s="1" t="s">
        <v>48</v>
      </c>
      <c r="I34" s="1" t="s">
        <v>49</v>
      </c>
    </row>
    <row r="35" spans="1:9" ht="15.75" customHeight="1">
      <c r="A35" s="1" t="s">
        <v>22</v>
      </c>
      <c r="B35" s="25" t="s">
        <v>61</v>
      </c>
      <c r="C35" s="26"/>
      <c r="D35" s="26"/>
      <c r="E35" s="26"/>
      <c r="F35" s="26"/>
      <c r="G35" s="27"/>
      <c r="H35" s="4">
        <f>ROUND(1/12,4)</f>
        <v>8.3299999999999999E-2</v>
      </c>
      <c r="I35" s="2">
        <f>ROUND(I31*H35,2)</f>
        <v>156.47999999999999</v>
      </c>
    </row>
    <row r="36" spans="1:9" ht="15.75" customHeight="1">
      <c r="A36" s="1" t="s">
        <v>24</v>
      </c>
      <c r="B36" s="25" t="s">
        <v>62</v>
      </c>
      <c r="C36" s="26"/>
      <c r="D36" s="26"/>
      <c r="E36" s="26"/>
      <c r="F36" s="26"/>
      <c r="G36" s="27"/>
      <c r="H36" s="4">
        <v>0.121</v>
      </c>
      <c r="I36" s="2">
        <f>ROUND(I31*H36,2)</f>
        <v>227.3</v>
      </c>
    </row>
    <row r="37" spans="1:9" ht="15.75" customHeight="1">
      <c r="A37" s="25" t="s">
        <v>63</v>
      </c>
      <c r="B37" s="26"/>
      <c r="C37" s="26"/>
      <c r="D37" s="26"/>
      <c r="E37" s="26"/>
      <c r="F37" s="26"/>
      <c r="G37" s="27"/>
      <c r="H37" s="4">
        <f t="shared" ref="H37:I37" si="0">SUM(H35:H36)</f>
        <v>0.20429999999999998</v>
      </c>
      <c r="I37" s="2">
        <f t="shared" si="0"/>
        <v>383.78</v>
      </c>
    </row>
    <row r="38" spans="1:9" ht="15.75" customHeight="1">
      <c r="A38" s="29" t="s">
        <v>183</v>
      </c>
      <c r="B38" s="30"/>
      <c r="C38" s="30"/>
      <c r="D38" s="30"/>
      <c r="E38" s="30"/>
      <c r="F38" s="31"/>
      <c r="G38" s="25" t="s">
        <v>65</v>
      </c>
      <c r="H38" s="27"/>
      <c r="I38" s="2">
        <f>I31</f>
        <v>1878.48</v>
      </c>
    </row>
    <row r="39" spans="1:9" ht="15.75" customHeight="1">
      <c r="A39" s="32"/>
      <c r="B39" s="33"/>
      <c r="C39" s="33"/>
      <c r="D39" s="33"/>
      <c r="E39" s="33"/>
      <c r="F39" s="34"/>
      <c r="G39" s="25" t="s">
        <v>66</v>
      </c>
      <c r="H39" s="27"/>
      <c r="I39" s="2">
        <f>I37</f>
        <v>383.78</v>
      </c>
    </row>
    <row r="40" spans="1:9" ht="15.75" customHeight="1">
      <c r="A40" s="35"/>
      <c r="B40" s="36"/>
      <c r="C40" s="36"/>
      <c r="D40" s="36"/>
      <c r="E40" s="36"/>
      <c r="F40" s="37"/>
      <c r="G40" s="25" t="s">
        <v>67</v>
      </c>
      <c r="H40" s="27"/>
      <c r="I40" s="2">
        <f>SUM(I38:I39)</f>
        <v>2262.2600000000002</v>
      </c>
    </row>
    <row r="41" spans="1:9" ht="15.75" customHeight="1">
      <c r="A41" s="25" t="s">
        <v>68</v>
      </c>
      <c r="B41" s="26"/>
      <c r="C41" s="26"/>
      <c r="D41" s="26"/>
      <c r="E41" s="26"/>
      <c r="F41" s="26"/>
      <c r="G41" s="27"/>
      <c r="H41" s="1" t="s">
        <v>48</v>
      </c>
      <c r="I41" s="1" t="s">
        <v>49</v>
      </c>
    </row>
    <row r="42" spans="1:9" ht="15.75" customHeight="1">
      <c r="A42" s="1" t="s">
        <v>22</v>
      </c>
      <c r="B42" s="25" t="s">
        <v>69</v>
      </c>
      <c r="C42" s="26"/>
      <c r="D42" s="26"/>
      <c r="E42" s="26"/>
      <c r="F42" s="26"/>
      <c r="G42" s="27"/>
      <c r="H42" s="4">
        <v>0.2</v>
      </c>
      <c r="I42" s="2">
        <f t="shared" ref="I42:I49" si="1">ROUND($I$40*H42,2)</f>
        <v>452.45</v>
      </c>
    </row>
    <row r="43" spans="1:9" ht="15.75" customHeight="1">
      <c r="A43" s="1" t="s">
        <v>24</v>
      </c>
      <c r="B43" s="25" t="s">
        <v>70</v>
      </c>
      <c r="C43" s="26"/>
      <c r="D43" s="26"/>
      <c r="E43" s="26"/>
      <c r="F43" s="26"/>
      <c r="G43" s="27"/>
      <c r="H43" s="4">
        <v>2.5000000000000001E-2</v>
      </c>
      <c r="I43" s="2">
        <f t="shared" si="1"/>
        <v>56.56</v>
      </c>
    </row>
    <row r="44" spans="1:9" ht="15.75" customHeight="1">
      <c r="A44" s="1" t="s">
        <v>27</v>
      </c>
      <c r="B44" s="25" t="s">
        <v>71</v>
      </c>
      <c r="C44" s="26"/>
      <c r="D44" s="26"/>
      <c r="E44" s="26"/>
      <c r="F44" s="26"/>
      <c r="G44" s="27"/>
      <c r="H44" s="5">
        <v>2.1864000000000001E-2</v>
      </c>
      <c r="I44" s="2">
        <f t="shared" si="1"/>
        <v>49.46</v>
      </c>
    </row>
    <row r="45" spans="1:9" ht="15.75" customHeight="1">
      <c r="A45" s="1" t="s">
        <v>29</v>
      </c>
      <c r="B45" s="25" t="s">
        <v>72</v>
      </c>
      <c r="C45" s="26"/>
      <c r="D45" s="26"/>
      <c r="E45" s="26"/>
      <c r="F45" s="26"/>
      <c r="G45" s="27"/>
      <c r="H45" s="4">
        <v>1.4999999999999999E-2</v>
      </c>
      <c r="I45" s="2">
        <f t="shared" si="1"/>
        <v>33.93</v>
      </c>
    </row>
    <row r="46" spans="1:9" ht="15.75" customHeight="1">
      <c r="A46" s="1" t="s">
        <v>54</v>
      </c>
      <c r="B46" s="25" t="s">
        <v>73</v>
      </c>
      <c r="C46" s="26"/>
      <c r="D46" s="26"/>
      <c r="E46" s="26"/>
      <c r="F46" s="26"/>
      <c r="G46" s="27"/>
      <c r="H46" s="4">
        <v>0.01</v>
      </c>
      <c r="I46" s="2">
        <f t="shared" si="1"/>
        <v>22.62</v>
      </c>
    </row>
    <row r="47" spans="1:9" ht="15.75" customHeight="1">
      <c r="A47" s="1" t="s">
        <v>56</v>
      </c>
      <c r="B47" s="25" t="s">
        <v>74</v>
      </c>
      <c r="C47" s="26"/>
      <c r="D47" s="26"/>
      <c r="E47" s="26"/>
      <c r="F47" s="26"/>
      <c r="G47" s="27"/>
      <c r="H47" s="4">
        <v>6.0000000000000001E-3</v>
      </c>
      <c r="I47" s="2">
        <f t="shared" si="1"/>
        <v>13.57</v>
      </c>
    </row>
    <row r="48" spans="1:9" ht="15.75" customHeight="1">
      <c r="A48" s="1" t="s">
        <v>75</v>
      </c>
      <c r="B48" s="25" t="s">
        <v>76</v>
      </c>
      <c r="C48" s="26"/>
      <c r="D48" s="26"/>
      <c r="E48" s="26"/>
      <c r="F48" s="26"/>
      <c r="G48" s="27"/>
      <c r="H48" s="4">
        <v>2E-3</v>
      </c>
      <c r="I48" s="2">
        <f t="shared" si="1"/>
        <v>4.5199999999999996</v>
      </c>
    </row>
    <row r="49" spans="1:9" ht="15.75" customHeight="1">
      <c r="A49" s="1" t="s">
        <v>77</v>
      </c>
      <c r="B49" s="25" t="s">
        <v>78</v>
      </c>
      <c r="C49" s="26"/>
      <c r="D49" s="26"/>
      <c r="E49" s="26"/>
      <c r="F49" s="26"/>
      <c r="G49" s="27"/>
      <c r="H49" s="4">
        <v>0.08</v>
      </c>
      <c r="I49" s="2">
        <f t="shared" si="1"/>
        <v>180.98</v>
      </c>
    </row>
    <row r="50" spans="1:9" ht="15.75" customHeight="1">
      <c r="A50" s="25" t="s">
        <v>79</v>
      </c>
      <c r="B50" s="26"/>
      <c r="C50" s="26"/>
      <c r="D50" s="26"/>
      <c r="E50" s="26"/>
      <c r="F50" s="26"/>
      <c r="G50" s="27"/>
      <c r="H50" s="4">
        <f t="shared" ref="H50:I50" si="2">SUM(H42:H49)</f>
        <v>0.35986400000000002</v>
      </c>
      <c r="I50" s="2">
        <f t="shared" si="2"/>
        <v>814.09</v>
      </c>
    </row>
    <row r="51" spans="1:9" ht="15.75" customHeight="1">
      <c r="A51" s="25"/>
      <c r="B51" s="26"/>
      <c r="C51" s="26"/>
      <c r="D51" s="26"/>
      <c r="E51" s="26"/>
      <c r="F51" s="26"/>
      <c r="G51" s="26"/>
      <c r="H51" s="26"/>
      <c r="I51" s="27"/>
    </row>
    <row r="52" spans="1:9" ht="15.75" customHeight="1">
      <c r="A52" s="25" t="s">
        <v>80</v>
      </c>
      <c r="B52" s="26"/>
      <c r="C52" s="26"/>
      <c r="D52" s="26"/>
      <c r="E52" s="26"/>
      <c r="F52" s="26"/>
      <c r="G52" s="27"/>
      <c r="H52" s="1"/>
      <c r="I52" s="1" t="s">
        <v>49</v>
      </c>
    </row>
    <row r="53" spans="1:9" ht="15.75" customHeight="1">
      <c r="A53" s="1" t="s">
        <v>22</v>
      </c>
      <c r="B53" s="25" t="s">
        <v>81</v>
      </c>
      <c r="C53" s="26"/>
      <c r="D53" s="26"/>
      <c r="E53" s="26"/>
      <c r="F53" s="26"/>
      <c r="G53" s="27"/>
      <c r="H53" s="2">
        <v>4</v>
      </c>
      <c r="I53" s="2">
        <f>ROUND((H53*2*22)-0.06*I25,2)</f>
        <v>63.29</v>
      </c>
    </row>
    <row r="54" spans="1:9" ht="15.75" customHeight="1">
      <c r="A54" s="1" t="s">
        <v>24</v>
      </c>
      <c r="B54" s="25" t="s">
        <v>82</v>
      </c>
      <c r="C54" s="26"/>
      <c r="D54" s="26"/>
      <c r="E54" s="26"/>
      <c r="F54" s="26"/>
      <c r="G54" s="27"/>
      <c r="H54" s="1" t="s">
        <v>83</v>
      </c>
      <c r="I54" s="11">
        <v>473.82</v>
      </c>
    </row>
    <row r="55" spans="1:9" ht="15.75" customHeight="1">
      <c r="A55" s="1" t="s">
        <v>27</v>
      </c>
      <c r="B55" s="25" t="s">
        <v>84</v>
      </c>
      <c r="C55" s="26"/>
      <c r="D55" s="26"/>
      <c r="E55" s="26"/>
      <c r="F55" s="26"/>
      <c r="G55" s="27"/>
      <c r="H55" s="1" t="s">
        <v>83</v>
      </c>
      <c r="I55" s="6">
        <f>'EDITOR DE TEXTO 44H'!I55</f>
        <v>42</v>
      </c>
    </row>
    <row r="56" spans="1:9" ht="15.75" customHeight="1">
      <c r="A56" s="1" t="s">
        <v>29</v>
      </c>
      <c r="B56" s="25" t="s">
        <v>85</v>
      </c>
      <c r="C56" s="26"/>
      <c r="D56" s="26"/>
      <c r="E56" s="26"/>
      <c r="F56" s="26"/>
      <c r="G56" s="27"/>
      <c r="H56" s="1" t="s">
        <v>83</v>
      </c>
      <c r="I56" s="2">
        <v>3.5</v>
      </c>
    </row>
    <row r="57" spans="1:9" ht="15.75" customHeight="1">
      <c r="A57" s="25" t="s">
        <v>86</v>
      </c>
      <c r="B57" s="26"/>
      <c r="C57" s="26"/>
      <c r="D57" s="26"/>
      <c r="E57" s="26"/>
      <c r="F57" s="26"/>
      <c r="G57" s="26"/>
      <c r="H57" s="27"/>
      <c r="I57" s="2">
        <f>SUM(I53:I56)</f>
        <v>582.61</v>
      </c>
    </row>
    <row r="58" spans="1:9" ht="15.75" customHeight="1">
      <c r="A58" s="25"/>
      <c r="B58" s="26"/>
      <c r="C58" s="26"/>
      <c r="D58" s="26"/>
      <c r="E58" s="26"/>
      <c r="F58" s="26"/>
      <c r="G58" s="26"/>
      <c r="H58" s="26"/>
      <c r="I58" s="27"/>
    </row>
    <row r="59" spans="1:9" ht="15.75" customHeight="1">
      <c r="A59" s="25" t="s">
        <v>87</v>
      </c>
      <c r="B59" s="26"/>
      <c r="C59" s="26"/>
      <c r="D59" s="26"/>
      <c r="E59" s="26"/>
      <c r="F59" s="26"/>
      <c r="G59" s="26"/>
      <c r="H59" s="26"/>
      <c r="I59" s="27"/>
    </row>
    <row r="60" spans="1:9" ht="15.75" customHeight="1">
      <c r="A60" s="25" t="s">
        <v>88</v>
      </c>
      <c r="B60" s="26"/>
      <c r="C60" s="26"/>
      <c r="D60" s="26"/>
      <c r="E60" s="26"/>
      <c r="F60" s="26"/>
      <c r="G60" s="26"/>
      <c r="H60" s="27"/>
      <c r="I60" s="1" t="s">
        <v>49</v>
      </c>
    </row>
    <row r="61" spans="1:9" ht="15.75" customHeight="1">
      <c r="A61" s="1" t="s">
        <v>89</v>
      </c>
      <c r="B61" s="25" t="s">
        <v>90</v>
      </c>
      <c r="C61" s="26"/>
      <c r="D61" s="26"/>
      <c r="E61" s="26"/>
      <c r="F61" s="26"/>
      <c r="G61" s="26"/>
      <c r="H61" s="27"/>
      <c r="I61" s="2">
        <f>I37</f>
        <v>383.78</v>
      </c>
    </row>
    <row r="62" spans="1:9" ht="15.75" customHeight="1">
      <c r="A62" s="1" t="s">
        <v>91</v>
      </c>
      <c r="B62" s="25" t="s">
        <v>92</v>
      </c>
      <c r="C62" s="26"/>
      <c r="D62" s="26"/>
      <c r="E62" s="26"/>
      <c r="F62" s="26"/>
      <c r="G62" s="26"/>
      <c r="H62" s="27"/>
      <c r="I62" s="2">
        <f>I50</f>
        <v>814.09</v>
      </c>
    </row>
    <row r="63" spans="1:9" ht="15.75" customHeight="1">
      <c r="A63" s="1" t="s">
        <v>93</v>
      </c>
      <c r="B63" s="25" t="s">
        <v>94</v>
      </c>
      <c r="C63" s="26"/>
      <c r="D63" s="26"/>
      <c r="E63" s="26"/>
      <c r="F63" s="26"/>
      <c r="G63" s="26"/>
      <c r="H63" s="27"/>
      <c r="I63" s="2">
        <f>I57</f>
        <v>582.61</v>
      </c>
    </row>
    <row r="64" spans="1:9" ht="15.75" customHeight="1">
      <c r="A64" s="25" t="s">
        <v>95</v>
      </c>
      <c r="B64" s="26"/>
      <c r="C64" s="26"/>
      <c r="D64" s="26"/>
      <c r="E64" s="26"/>
      <c r="F64" s="26"/>
      <c r="G64" s="26"/>
      <c r="H64" s="27"/>
      <c r="I64" s="2">
        <f>SUM(I61:I63)</f>
        <v>1780.48</v>
      </c>
    </row>
    <row r="65" spans="1:9" ht="15.75" customHeight="1">
      <c r="A65" s="29" t="s">
        <v>184</v>
      </c>
      <c r="B65" s="30"/>
      <c r="C65" s="30"/>
      <c r="D65" s="30"/>
      <c r="E65" s="30"/>
      <c r="F65" s="31"/>
      <c r="G65" s="25" t="s">
        <v>65</v>
      </c>
      <c r="H65" s="27"/>
      <c r="I65" s="2">
        <f>I31</f>
        <v>1878.48</v>
      </c>
    </row>
    <row r="66" spans="1:9" ht="15.75" customHeight="1">
      <c r="A66" s="32"/>
      <c r="B66" s="33"/>
      <c r="C66" s="33"/>
      <c r="D66" s="33"/>
      <c r="E66" s="33"/>
      <c r="F66" s="34"/>
      <c r="G66" s="25" t="s">
        <v>97</v>
      </c>
      <c r="H66" s="27"/>
      <c r="I66" s="2">
        <f>I64</f>
        <v>1780.48</v>
      </c>
    </row>
    <row r="67" spans="1:9" ht="15.75" customHeight="1">
      <c r="A67" s="35"/>
      <c r="B67" s="36"/>
      <c r="C67" s="36"/>
      <c r="D67" s="36"/>
      <c r="E67" s="36"/>
      <c r="F67" s="37"/>
      <c r="G67" s="25" t="s">
        <v>67</v>
      </c>
      <c r="H67" s="27"/>
      <c r="I67" s="2">
        <f>SUM(I65:I66)</f>
        <v>3658.96</v>
      </c>
    </row>
    <row r="68" spans="1:9" ht="15.75" customHeight="1">
      <c r="A68" s="25" t="s">
        <v>98</v>
      </c>
      <c r="B68" s="26"/>
      <c r="C68" s="26"/>
      <c r="D68" s="26"/>
      <c r="E68" s="26"/>
      <c r="F68" s="26"/>
      <c r="G68" s="26"/>
      <c r="H68" s="26"/>
      <c r="I68" s="27"/>
    </row>
    <row r="69" spans="1:9" ht="15.75" customHeight="1">
      <c r="A69" s="1">
        <v>3</v>
      </c>
      <c r="B69" s="25" t="s">
        <v>99</v>
      </c>
      <c r="C69" s="26"/>
      <c r="D69" s="26"/>
      <c r="E69" s="26"/>
      <c r="F69" s="26"/>
      <c r="G69" s="27"/>
      <c r="H69" s="1" t="s">
        <v>48</v>
      </c>
      <c r="I69" s="1" t="s">
        <v>49</v>
      </c>
    </row>
    <row r="70" spans="1:9" ht="15.75" customHeight="1">
      <c r="A70" s="1" t="s">
        <v>22</v>
      </c>
      <c r="B70" s="25" t="s">
        <v>100</v>
      </c>
      <c r="C70" s="26"/>
      <c r="D70" s="26"/>
      <c r="E70" s="26"/>
      <c r="F70" s="26"/>
      <c r="G70" s="27"/>
      <c r="H70" s="4">
        <f>ROUND(((1/12)*5%),4)</f>
        <v>4.1999999999999997E-3</v>
      </c>
      <c r="I70" s="2">
        <f t="shared" ref="I70:I74" si="3">ROUND(H70*$I$67,2)</f>
        <v>15.37</v>
      </c>
    </row>
    <row r="71" spans="1:9" ht="15.75" customHeight="1">
      <c r="A71" s="1" t="s">
        <v>24</v>
      </c>
      <c r="B71" s="25" t="s">
        <v>101</v>
      </c>
      <c r="C71" s="26"/>
      <c r="D71" s="26"/>
      <c r="E71" s="26"/>
      <c r="F71" s="26"/>
      <c r="G71" s="27"/>
      <c r="H71" s="4">
        <f>TRUNC(H70*H49,4)</f>
        <v>2.9999999999999997E-4</v>
      </c>
      <c r="I71" s="2">
        <f t="shared" si="3"/>
        <v>1.1000000000000001</v>
      </c>
    </row>
    <row r="72" spans="1:9" ht="15.75" customHeight="1">
      <c r="A72" s="1" t="s">
        <v>27</v>
      </c>
      <c r="B72" s="25" t="s">
        <v>102</v>
      </c>
      <c r="C72" s="26"/>
      <c r="D72" s="26"/>
      <c r="E72" s="26"/>
      <c r="F72" s="26"/>
      <c r="G72" s="27"/>
      <c r="H72" s="4">
        <f>ROUND(((7/30)/12)*95%,4)</f>
        <v>1.8499999999999999E-2</v>
      </c>
      <c r="I72" s="2">
        <f t="shared" si="3"/>
        <v>67.69</v>
      </c>
    </row>
    <row r="73" spans="1:9" ht="15.75" customHeight="1">
      <c r="A73" s="1" t="s">
        <v>29</v>
      </c>
      <c r="B73" s="25" t="s">
        <v>103</v>
      </c>
      <c r="C73" s="26"/>
      <c r="D73" s="26"/>
      <c r="E73" s="26"/>
      <c r="F73" s="26"/>
      <c r="G73" s="27"/>
      <c r="H73" s="4">
        <f>ROUND(H72*H50,4)</f>
        <v>6.7000000000000002E-3</v>
      </c>
      <c r="I73" s="2">
        <f t="shared" si="3"/>
        <v>24.52</v>
      </c>
    </row>
    <row r="74" spans="1:9" ht="15.75" customHeight="1">
      <c r="A74" s="1" t="s">
        <v>54</v>
      </c>
      <c r="B74" s="25" t="s">
        <v>104</v>
      </c>
      <c r="C74" s="26"/>
      <c r="D74" s="26"/>
      <c r="E74" s="26"/>
      <c r="F74" s="26"/>
      <c r="G74" s="27"/>
      <c r="H74" s="4">
        <v>0.04</v>
      </c>
      <c r="I74" s="2">
        <f t="shared" si="3"/>
        <v>146.36000000000001</v>
      </c>
    </row>
    <row r="75" spans="1:9" ht="15.75" customHeight="1">
      <c r="A75" s="25" t="s">
        <v>105</v>
      </c>
      <c r="B75" s="26"/>
      <c r="C75" s="26"/>
      <c r="D75" s="26"/>
      <c r="E75" s="26"/>
      <c r="F75" s="26"/>
      <c r="G75" s="27"/>
      <c r="H75" s="4">
        <f t="shared" ref="H75:I75" si="4">SUM(H70:H74)</f>
        <v>6.9699999999999998E-2</v>
      </c>
      <c r="I75" s="2">
        <f t="shared" si="4"/>
        <v>255.04000000000002</v>
      </c>
    </row>
    <row r="76" spans="1:9" ht="15.75" customHeight="1">
      <c r="A76" s="29" t="s">
        <v>185</v>
      </c>
      <c r="B76" s="30"/>
      <c r="C76" s="30"/>
      <c r="D76" s="30"/>
      <c r="E76" s="30"/>
      <c r="F76" s="31"/>
      <c r="G76" s="25" t="s">
        <v>65</v>
      </c>
      <c r="H76" s="27"/>
      <c r="I76" s="2">
        <f>I31</f>
        <v>1878.48</v>
      </c>
    </row>
    <row r="77" spans="1:9" ht="15.75" customHeight="1">
      <c r="A77" s="32"/>
      <c r="B77" s="33"/>
      <c r="C77" s="33"/>
      <c r="D77" s="33"/>
      <c r="E77" s="33"/>
      <c r="F77" s="34"/>
      <c r="G77" s="25" t="s">
        <v>97</v>
      </c>
      <c r="H77" s="27"/>
      <c r="I77" s="2">
        <f>I64</f>
        <v>1780.48</v>
      </c>
    </row>
    <row r="78" spans="1:9" ht="15.75" customHeight="1">
      <c r="A78" s="32"/>
      <c r="B78" s="33"/>
      <c r="C78" s="33"/>
      <c r="D78" s="33"/>
      <c r="E78" s="33"/>
      <c r="F78" s="34"/>
      <c r="G78" s="25" t="s">
        <v>107</v>
      </c>
      <c r="H78" s="27"/>
      <c r="I78" s="2">
        <f>I75</f>
        <v>255.04000000000002</v>
      </c>
    </row>
    <row r="79" spans="1:9" ht="15.75" customHeight="1">
      <c r="A79" s="35"/>
      <c r="B79" s="36"/>
      <c r="C79" s="36"/>
      <c r="D79" s="36"/>
      <c r="E79" s="36"/>
      <c r="F79" s="37"/>
      <c r="G79" s="25" t="s">
        <v>67</v>
      </c>
      <c r="H79" s="27"/>
      <c r="I79" s="2">
        <f>SUM(I76:I78)</f>
        <v>3914</v>
      </c>
    </row>
    <row r="80" spans="1:9" ht="15.75" customHeight="1">
      <c r="A80" s="25" t="s">
        <v>108</v>
      </c>
      <c r="B80" s="26"/>
      <c r="C80" s="26"/>
      <c r="D80" s="26"/>
      <c r="E80" s="26"/>
      <c r="F80" s="26"/>
      <c r="G80" s="26"/>
      <c r="H80" s="26"/>
      <c r="I80" s="27"/>
    </row>
    <row r="81" spans="1:9" ht="15.75" customHeight="1">
      <c r="A81" s="25" t="s">
        <v>109</v>
      </c>
      <c r="B81" s="26"/>
      <c r="C81" s="26"/>
      <c r="D81" s="26"/>
      <c r="E81" s="26"/>
      <c r="F81" s="26"/>
      <c r="G81" s="27"/>
      <c r="H81" s="1" t="s">
        <v>48</v>
      </c>
      <c r="I81" s="1" t="s">
        <v>49</v>
      </c>
    </row>
    <row r="82" spans="1:9" ht="15.75" customHeight="1">
      <c r="A82" s="1" t="s">
        <v>22</v>
      </c>
      <c r="B82" s="25" t="s">
        <v>110</v>
      </c>
      <c r="C82" s="26"/>
      <c r="D82" s="26"/>
      <c r="E82" s="26"/>
      <c r="F82" s="26"/>
      <c r="G82" s="27"/>
      <c r="H82" s="4">
        <f>ROUND(((1+1/3)/12)/12,4)</f>
        <v>9.2999999999999992E-3</v>
      </c>
      <c r="I82" s="2">
        <f t="shared" ref="I82:I87" si="5">ROUND(H82*$I$79,2)</f>
        <v>36.4</v>
      </c>
    </row>
    <row r="83" spans="1:9" ht="15.75" customHeight="1">
      <c r="A83" s="1" t="s">
        <v>24</v>
      </c>
      <c r="B83" s="25" t="s">
        <v>111</v>
      </c>
      <c r="C83" s="26"/>
      <c r="D83" s="26"/>
      <c r="E83" s="26"/>
      <c r="F83" s="26"/>
      <c r="G83" s="27"/>
      <c r="H83" s="4">
        <f>ROUND((2/30)/12,4)</f>
        <v>5.5999999999999999E-3</v>
      </c>
      <c r="I83" s="2">
        <f t="shared" si="5"/>
        <v>21.92</v>
      </c>
    </row>
    <row r="84" spans="1:9" ht="15.75" customHeight="1">
      <c r="A84" s="1" t="s">
        <v>27</v>
      </c>
      <c r="B84" s="25" t="s">
        <v>112</v>
      </c>
      <c r="C84" s="26"/>
      <c r="D84" s="26"/>
      <c r="E84" s="26"/>
      <c r="F84" s="26"/>
      <c r="G84" s="27"/>
      <c r="H84" s="4">
        <f>ROUND(((5/30)/12)*2%,4)</f>
        <v>2.9999999999999997E-4</v>
      </c>
      <c r="I84" s="2">
        <f t="shared" si="5"/>
        <v>1.17</v>
      </c>
    </row>
    <row r="85" spans="1:9" ht="15.75" customHeight="1">
      <c r="A85" s="1" t="s">
        <v>29</v>
      </c>
      <c r="B85" s="25" t="s">
        <v>113</v>
      </c>
      <c r="C85" s="26"/>
      <c r="D85" s="26"/>
      <c r="E85" s="26"/>
      <c r="F85" s="26"/>
      <c r="G85" s="27"/>
      <c r="H85" s="4">
        <f>ROUND(((15/30)/12)*8%,4)</f>
        <v>3.3E-3</v>
      </c>
      <c r="I85" s="2">
        <f t="shared" si="5"/>
        <v>12.92</v>
      </c>
    </row>
    <row r="86" spans="1:9" ht="15.75" customHeight="1">
      <c r="A86" s="1" t="s">
        <v>54</v>
      </c>
      <c r="B86" s="25" t="s">
        <v>114</v>
      </c>
      <c r="C86" s="26"/>
      <c r="D86" s="26"/>
      <c r="E86" s="26"/>
      <c r="F86" s="26"/>
      <c r="G86" s="27"/>
      <c r="H86" s="4">
        <f>ROUND(((1+1/3)/12*4/12)*2%,4)</f>
        <v>6.9999999999999999E-4</v>
      </c>
      <c r="I86" s="2">
        <f t="shared" si="5"/>
        <v>2.74</v>
      </c>
    </row>
    <row r="87" spans="1:9" ht="15.75" customHeight="1">
      <c r="A87" s="1" t="s">
        <v>56</v>
      </c>
      <c r="B87" s="25" t="s">
        <v>115</v>
      </c>
      <c r="C87" s="26"/>
      <c r="D87" s="26"/>
      <c r="E87" s="26"/>
      <c r="F87" s="26"/>
      <c r="G87" s="27"/>
      <c r="H87" s="4">
        <v>0</v>
      </c>
      <c r="I87" s="2">
        <f t="shared" si="5"/>
        <v>0</v>
      </c>
    </row>
    <row r="88" spans="1:9" ht="15.75" customHeight="1">
      <c r="A88" s="25" t="s">
        <v>116</v>
      </c>
      <c r="B88" s="26"/>
      <c r="C88" s="26"/>
      <c r="D88" s="26"/>
      <c r="E88" s="26"/>
      <c r="F88" s="26"/>
      <c r="G88" s="27"/>
      <c r="H88" s="4">
        <f t="shared" ref="H88:I88" si="6">SUM(H82:H87)</f>
        <v>1.9199999999999998E-2</v>
      </c>
      <c r="I88" s="2">
        <f t="shared" si="6"/>
        <v>75.149999999999991</v>
      </c>
    </row>
    <row r="89" spans="1:9" ht="15.75" customHeight="1">
      <c r="A89" s="25"/>
      <c r="B89" s="26"/>
      <c r="C89" s="26"/>
      <c r="D89" s="26"/>
      <c r="E89" s="26"/>
      <c r="F89" s="26"/>
      <c r="G89" s="26"/>
      <c r="H89" s="26"/>
      <c r="I89" s="27"/>
    </row>
    <row r="90" spans="1:9" ht="15.75" customHeight="1">
      <c r="A90" s="25" t="s">
        <v>117</v>
      </c>
      <c r="B90" s="26"/>
      <c r="C90" s="26"/>
      <c r="D90" s="26"/>
      <c r="E90" s="26"/>
      <c r="F90" s="26"/>
      <c r="G90" s="27"/>
      <c r="H90" s="1" t="s">
        <v>48</v>
      </c>
      <c r="I90" s="1" t="s">
        <v>49</v>
      </c>
    </row>
    <row r="91" spans="1:9" ht="15.75" customHeight="1">
      <c r="A91" s="1" t="s">
        <v>22</v>
      </c>
      <c r="B91" s="25" t="s">
        <v>118</v>
      </c>
      <c r="C91" s="26"/>
      <c r="D91" s="26"/>
      <c r="E91" s="26"/>
      <c r="F91" s="26"/>
      <c r="G91" s="27"/>
      <c r="H91" s="4">
        <v>0</v>
      </c>
      <c r="I91" s="2">
        <f>I31*H91</f>
        <v>0</v>
      </c>
    </row>
    <row r="92" spans="1:9" ht="15.75" customHeight="1">
      <c r="A92" s="25" t="s">
        <v>119</v>
      </c>
      <c r="B92" s="26"/>
      <c r="C92" s="26"/>
      <c r="D92" s="26"/>
      <c r="E92" s="26"/>
      <c r="F92" s="26"/>
      <c r="G92" s="27"/>
      <c r="H92" s="4">
        <f t="shared" ref="H92:I92" si="7">H91</f>
        <v>0</v>
      </c>
      <c r="I92" s="2">
        <f t="shared" si="7"/>
        <v>0</v>
      </c>
    </row>
    <row r="93" spans="1:9" ht="15.75" customHeight="1">
      <c r="A93" s="25"/>
      <c r="B93" s="26"/>
      <c r="C93" s="26"/>
      <c r="D93" s="26"/>
      <c r="E93" s="26"/>
      <c r="F93" s="26"/>
      <c r="G93" s="26"/>
      <c r="H93" s="26"/>
      <c r="I93" s="27"/>
    </row>
    <row r="94" spans="1:9" ht="15.75" customHeight="1">
      <c r="A94" s="25" t="s">
        <v>120</v>
      </c>
      <c r="B94" s="26"/>
      <c r="C94" s="26"/>
      <c r="D94" s="26"/>
      <c r="E94" s="26"/>
      <c r="F94" s="26"/>
      <c r="G94" s="26"/>
      <c r="H94" s="26"/>
      <c r="I94" s="27"/>
    </row>
    <row r="95" spans="1:9" ht="15.75" customHeight="1">
      <c r="A95" s="25" t="s">
        <v>121</v>
      </c>
      <c r="B95" s="26"/>
      <c r="C95" s="26"/>
      <c r="D95" s="26"/>
      <c r="E95" s="26"/>
      <c r="F95" s="26"/>
      <c r="G95" s="26"/>
      <c r="H95" s="27"/>
      <c r="I95" s="1" t="s">
        <v>49</v>
      </c>
    </row>
    <row r="96" spans="1:9" ht="15.75" customHeight="1">
      <c r="A96" s="1" t="s">
        <v>122</v>
      </c>
      <c r="B96" s="25" t="s">
        <v>123</v>
      </c>
      <c r="C96" s="26"/>
      <c r="D96" s="26"/>
      <c r="E96" s="26"/>
      <c r="F96" s="26"/>
      <c r="G96" s="26"/>
      <c r="H96" s="27"/>
      <c r="I96" s="2">
        <f>I88</f>
        <v>75.149999999999991</v>
      </c>
    </row>
    <row r="97" spans="1:9" ht="15.75" customHeight="1">
      <c r="A97" s="1" t="s">
        <v>124</v>
      </c>
      <c r="B97" s="25" t="s">
        <v>125</v>
      </c>
      <c r="C97" s="26"/>
      <c r="D97" s="26"/>
      <c r="E97" s="26"/>
      <c r="F97" s="26"/>
      <c r="G97" s="26"/>
      <c r="H97" s="27"/>
      <c r="I97" s="2">
        <f>I92</f>
        <v>0</v>
      </c>
    </row>
    <row r="98" spans="1:9" ht="15.75" customHeight="1">
      <c r="A98" s="25" t="s">
        <v>126</v>
      </c>
      <c r="B98" s="26"/>
      <c r="C98" s="26"/>
      <c r="D98" s="26"/>
      <c r="E98" s="26"/>
      <c r="F98" s="26"/>
      <c r="G98" s="26"/>
      <c r="H98" s="27"/>
      <c r="I98" s="2">
        <f>SUM(I96:I97)</f>
        <v>75.149999999999991</v>
      </c>
    </row>
    <row r="99" spans="1:9" ht="15.75" customHeight="1">
      <c r="A99" s="25"/>
      <c r="B99" s="26"/>
      <c r="C99" s="26"/>
      <c r="D99" s="26"/>
      <c r="E99" s="26"/>
      <c r="F99" s="26"/>
      <c r="G99" s="26"/>
      <c r="H99" s="26"/>
      <c r="I99" s="27"/>
    </row>
    <row r="100" spans="1:9" ht="15.75" customHeight="1">
      <c r="A100" s="25" t="s">
        <v>127</v>
      </c>
      <c r="B100" s="26"/>
      <c r="C100" s="26"/>
      <c r="D100" s="26"/>
      <c r="E100" s="26"/>
      <c r="F100" s="26"/>
      <c r="G100" s="26"/>
      <c r="H100" s="26"/>
      <c r="I100" s="27"/>
    </row>
    <row r="101" spans="1:9" ht="15.75" customHeight="1">
      <c r="A101" s="1">
        <v>5</v>
      </c>
      <c r="B101" s="25" t="s">
        <v>128</v>
      </c>
      <c r="C101" s="26"/>
      <c r="D101" s="26"/>
      <c r="E101" s="26"/>
      <c r="F101" s="26"/>
      <c r="G101" s="27"/>
      <c r="H101" s="1"/>
      <c r="I101" s="1" t="s">
        <v>49</v>
      </c>
    </row>
    <row r="102" spans="1:9" ht="15.75" customHeight="1">
      <c r="A102" s="1" t="s">
        <v>22</v>
      </c>
      <c r="B102" s="25" t="s">
        <v>129</v>
      </c>
      <c r="C102" s="26"/>
      <c r="D102" s="26"/>
      <c r="E102" s="26"/>
      <c r="F102" s="26"/>
      <c r="G102" s="27"/>
      <c r="H102" s="1" t="s">
        <v>83</v>
      </c>
      <c r="I102" s="2">
        <v>0</v>
      </c>
    </row>
    <row r="103" spans="1:9" ht="15.75" customHeight="1">
      <c r="A103" s="1" t="s">
        <v>24</v>
      </c>
      <c r="B103" s="25" t="s">
        <v>130</v>
      </c>
      <c r="C103" s="26"/>
      <c r="D103" s="26"/>
      <c r="E103" s="26"/>
      <c r="F103" s="26"/>
      <c r="G103" s="27"/>
      <c r="H103" s="1" t="s">
        <v>83</v>
      </c>
      <c r="I103" s="2">
        <v>0</v>
      </c>
    </row>
    <row r="104" spans="1:9" ht="15.75" customHeight="1">
      <c r="A104" s="1" t="s">
        <v>27</v>
      </c>
      <c r="B104" s="25" t="s">
        <v>131</v>
      </c>
      <c r="C104" s="26"/>
      <c r="D104" s="26"/>
      <c r="E104" s="26"/>
      <c r="F104" s="26"/>
      <c r="G104" s="27"/>
      <c r="H104" s="1" t="s">
        <v>83</v>
      </c>
      <c r="I104" s="2">
        <f>UNIFORMES!F76</f>
        <v>47.833333333333336</v>
      </c>
    </row>
    <row r="105" spans="1:9" ht="15.75" customHeight="1">
      <c r="A105" s="1" t="s">
        <v>29</v>
      </c>
      <c r="B105" s="25" t="s">
        <v>132</v>
      </c>
      <c r="C105" s="26"/>
      <c r="D105" s="26"/>
      <c r="E105" s="26"/>
      <c r="F105" s="26"/>
      <c r="G105" s="27"/>
      <c r="H105" s="1" t="s">
        <v>83</v>
      </c>
      <c r="I105" s="2">
        <f>'EQUIPAMENTOS-FERRAMENTAS'!I9</f>
        <v>0.27</v>
      </c>
    </row>
    <row r="106" spans="1:9" ht="15.75" customHeight="1">
      <c r="A106" s="25" t="s">
        <v>133</v>
      </c>
      <c r="B106" s="26"/>
      <c r="C106" s="26"/>
      <c r="D106" s="26"/>
      <c r="E106" s="26"/>
      <c r="F106" s="26"/>
      <c r="G106" s="27"/>
      <c r="H106" s="1" t="s">
        <v>83</v>
      </c>
      <c r="I106" s="2">
        <f>SUM(I102:I105)</f>
        <v>48.103333333333339</v>
      </c>
    </row>
    <row r="107" spans="1:9" ht="15.75" customHeight="1">
      <c r="A107" s="29" t="s">
        <v>186</v>
      </c>
      <c r="B107" s="30"/>
      <c r="C107" s="30"/>
      <c r="D107" s="30"/>
      <c r="E107" s="30"/>
      <c r="F107" s="31"/>
      <c r="G107" s="25" t="s">
        <v>65</v>
      </c>
      <c r="H107" s="27"/>
      <c r="I107" s="2">
        <f>I31</f>
        <v>1878.48</v>
      </c>
    </row>
    <row r="108" spans="1:9" ht="15.75" customHeight="1">
      <c r="A108" s="32"/>
      <c r="B108" s="33"/>
      <c r="C108" s="33"/>
      <c r="D108" s="33"/>
      <c r="E108" s="33"/>
      <c r="F108" s="34"/>
      <c r="G108" s="25" t="s">
        <v>97</v>
      </c>
      <c r="H108" s="27"/>
      <c r="I108" s="2">
        <f>I64</f>
        <v>1780.48</v>
      </c>
    </row>
    <row r="109" spans="1:9" ht="15.75" customHeight="1">
      <c r="A109" s="32"/>
      <c r="B109" s="33"/>
      <c r="C109" s="33"/>
      <c r="D109" s="33"/>
      <c r="E109" s="33"/>
      <c r="F109" s="34"/>
      <c r="G109" s="25" t="s">
        <v>107</v>
      </c>
      <c r="H109" s="27"/>
      <c r="I109" s="2">
        <f>I75</f>
        <v>255.04000000000002</v>
      </c>
    </row>
    <row r="110" spans="1:9" ht="15.75" customHeight="1">
      <c r="A110" s="32"/>
      <c r="B110" s="33"/>
      <c r="C110" s="33"/>
      <c r="D110" s="33"/>
      <c r="E110" s="33"/>
      <c r="F110" s="34"/>
      <c r="G110" s="25" t="s">
        <v>135</v>
      </c>
      <c r="H110" s="27"/>
      <c r="I110" s="2">
        <f>I98</f>
        <v>75.149999999999991</v>
      </c>
    </row>
    <row r="111" spans="1:9" ht="15.75" customHeight="1">
      <c r="A111" s="32"/>
      <c r="B111" s="33"/>
      <c r="C111" s="33"/>
      <c r="D111" s="33"/>
      <c r="E111" s="33"/>
      <c r="F111" s="34"/>
      <c r="G111" s="25" t="s">
        <v>136</v>
      </c>
      <c r="H111" s="27"/>
      <c r="I111" s="2">
        <f>I106</f>
        <v>48.103333333333339</v>
      </c>
    </row>
    <row r="112" spans="1:9" ht="15.75" customHeight="1">
      <c r="A112" s="35"/>
      <c r="B112" s="36"/>
      <c r="C112" s="36"/>
      <c r="D112" s="36"/>
      <c r="E112" s="36"/>
      <c r="F112" s="37"/>
      <c r="G112" s="25" t="s">
        <v>67</v>
      </c>
      <c r="H112" s="27"/>
      <c r="I112" s="2">
        <f>SUM(I107:I111)</f>
        <v>4037.2533333333336</v>
      </c>
    </row>
    <row r="113" spans="1:9" ht="15.75" customHeight="1">
      <c r="A113" s="25" t="s">
        <v>137</v>
      </c>
      <c r="B113" s="26"/>
      <c r="C113" s="26"/>
      <c r="D113" s="26"/>
      <c r="E113" s="26"/>
      <c r="F113" s="26"/>
      <c r="G113" s="26"/>
      <c r="H113" s="26"/>
      <c r="I113" s="27"/>
    </row>
    <row r="114" spans="1:9" ht="15.75" customHeight="1">
      <c r="A114" s="1">
        <v>6</v>
      </c>
      <c r="B114" s="25" t="s">
        <v>138</v>
      </c>
      <c r="C114" s="26"/>
      <c r="D114" s="26"/>
      <c r="E114" s="26"/>
      <c r="F114" s="26"/>
      <c r="G114" s="27"/>
      <c r="H114" s="1" t="s">
        <v>48</v>
      </c>
      <c r="I114" s="1" t="s">
        <v>49</v>
      </c>
    </row>
    <row r="115" spans="1:9" ht="15.75" customHeight="1">
      <c r="A115" s="1" t="s">
        <v>22</v>
      </c>
      <c r="B115" s="25" t="s">
        <v>139</v>
      </c>
      <c r="C115" s="26"/>
      <c r="D115" s="26"/>
      <c r="E115" s="26"/>
      <c r="F115" s="26"/>
      <c r="G115" s="27"/>
      <c r="H115" s="4">
        <v>1.4999999999999999E-2</v>
      </c>
      <c r="I115" s="2">
        <f>ROUND(H115*I112,2)</f>
        <v>60.56</v>
      </c>
    </row>
    <row r="116" spans="1:9" ht="15.75" customHeight="1">
      <c r="A116" s="1" t="s">
        <v>24</v>
      </c>
      <c r="B116" s="25" t="s">
        <v>140</v>
      </c>
      <c r="C116" s="26"/>
      <c r="D116" s="26"/>
      <c r="E116" s="26"/>
      <c r="F116" s="26"/>
      <c r="G116" s="27"/>
      <c r="H116" s="4">
        <v>1.43E-2</v>
      </c>
      <c r="I116" s="2">
        <f>ROUND(H116*(I112+I115),2)</f>
        <v>58.6</v>
      </c>
    </row>
    <row r="117" spans="1:9" ht="15.75" customHeight="1">
      <c r="A117" s="1" t="s">
        <v>27</v>
      </c>
      <c r="B117" s="25" t="s">
        <v>141</v>
      </c>
      <c r="C117" s="26"/>
      <c r="D117" s="26"/>
      <c r="E117" s="26"/>
      <c r="F117" s="26"/>
      <c r="G117" s="27"/>
      <c r="H117" s="4"/>
      <c r="I117" s="2"/>
    </row>
    <row r="118" spans="1:9" ht="15.75" customHeight="1">
      <c r="A118" s="1" t="s">
        <v>142</v>
      </c>
      <c r="B118" s="25" t="s">
        <v>143</v>
      </c>
      <c r="C118" s="26"/>
      <c r="D118" s="26"/>
      <c r="E118" s="26"/>
      <c r="F118" s="26"/>
      <c r="G118" s="27"/>
      <c r="H118" s="4">
        <v>1.6999999999999999E-3</v>
      </c>
      <c r="I118" s="2">
        <f t="shared" ref="I118:I120" si="8">ROUND($I$128*H118,2)</f>
        <v>7.51</v>
      </c>
    </row>
    <row r="119" spans="1:9" ht="15.75" customHeight="1">
      <c r="A119" s="1" t="s">
        <v>144</v>
      </c>
      <c r="B119" s="25" t="s">
        <v>145</v>
      </c>
      <c r="C119" s="26"/>
      <c r="D119" s="26"/>
      <c r="E119" s="26"/>
      <c r="F119" s="26"/>
      <c r="G119" s="27"/>
      <c r="H119" s="4">
        <v>7.6E-3</v>
      </c>
      <c r="I119" s="2">
        <f t="shared" si="8"/>
        <v>33.58</v>
      </c>
    </row>
    <row r="120" spans="1:9" ht="15.75" customHeight="1">
      <c r="A120" s="1" t="s">
        <v>146</v>
      </c>
      <c r="B120" s="25" t="s">
        <v>147</v>
      </c>
      <c r="C120" s="26"/>
      <c r="D120" s="26"/>
      <c r="E120" s="26"/>
      <c r="F120" s="26"/>
      <c r="G120" s="27"/>
      <c r="H120" s="4">
        <v>0.05</v>
      </c>
      <c r="I120" s="2">
        <f t="shared" si="8"/>
        <v>220.92</v>
      </c>
    </row>
    <row r="121" spans="1:9" ht="15.75" customHeight="1">
      <c r="A121" s="25" t="s">
        <v>148</v>
      </c>
      <c r="B121" s="26"/>
      <c r="C121" s="26"/>
      <c r="D121" s="26"/>
      <c r="E121" s="26"/>
      <c r="F121" s="26"/>
      <c r="G121" s="27"/>
      <c r="H121" s="4">
        <f t="shared" ref="H121:I121" si="9">SUM(H115:H120)</f>
        <v>8.8600000000000012E-2</v>
      </c>
      <c r="I121" s="2">
        <f t="shared" si="9"/>
        <v>381.16999999999996</v>
      </c>
    </row>
    <row r="122" spans="1:9" ht="15.75" customHeight="1">
      <c r="A122" s="1"/>
      <c r="B122" s="25"/>
      <c r="C122" s="26"/>
      <c r="D122" s="26"/>
      <c r="E122" s="26"/>
      <c r="F122" s="26"/>
      <c r="G122" s="26"/>
      <c r="H122" s="26"/>
      <c r="I122" s="27"/>
    </row>
    <row r="123" spans="1:9" ht="15.75" customHeight="1">
      <c r="A123" s="1" t="s">
        <v>149</v>
      </c>
      <c r="B123" s="25" t="s">
        <v>150</v>
      </c>
      <c r="C123" s="26"/>
      <c r="D123" s="26"/>
      <c r="E123" s="26"/>
      <c r="F123" s="26"/>
      <c r="G123" s="27"/>
      <c r="H123" s="4">
        <f>SUM(H118+H119+H120)</f>
        <v>5.9300000000000005E-2</v>
      </c>
      <c r="I123" s="1"/>
    </row>
    <row r="124" spans="1:9" ht="15.75" customHeight="1">
      <c r="A124" s="1"/>
      <c r="B124" s="25">
        <v>100</v>
      </c>
      <c r="C124" s="26"/>
      <c r="D124" s="26"/>
      <c r="E124" s="26"/>
      <c r="F124" s="26"/>
      <c r="G124" s="27"/>
      <c r="H124" s="1"/>
      <c r="I124" s="1"/>
    </row>
    <row r="125" spans="1:9" ht="15.75" customHeight="1">
      <c r="A125" s="1"/>
      <c r="B125" s="1"/>
      <c r="C125" s="1"/>
      <c r="D125" s="1"/>
      <c r="E125" s="1"/>
      <c r="F125" s="1"/>
      <c r="G125" s="1"/>
      <c r="H125" s="1"/>
      <c r="I125" s="1"/>
    </row>
    <row r="126" spans="1:9" ht="15.75" customHeight="1">
      <c r="A126" s="1" t="s">
        <v>151</v>
      </c>
      <c r="B126" s="25" t="s">
        <v>152</v>
      </c>
      <c r="C126" s="26"/>
      <c r="D126" s="26"/>
      <c r="E126" s="26"/>
      <c r="F126" s="26"/>
      <c r="G126" s="27"/>
      <c r="H126" s="1"/>
      <c r="I126" s="2">
        <f>I112+I115+I116</f>
        <v>4156.4133333333339</v>
      </c>
    </row>
    <row r="127" spans="1:9" ht="15.75" customHeight="1">
      <c r="A127" s="1"/>
      <c r="B127" s="1"/>
      <c r="C127" s="1"/>
      <c r="D127" s="1"/>
      <c r="E127" s="1"/>
      <c r="F127" s="1"/>
      <c r="G127" s="1"/>
      <c r="H127" s="1"/>
      <c r="I127" s="2"/>
    </row>
    <row r="128" spans="1:9" ht="15.75" customHeight="1">
      <c r="A128" s="1" t="s">
        <v>153</v>
      </c>
      <c r="B128" s="25" t="s">
        <v>154</v>
      </c>
      <c r="C128" s="26"/>
      <c r="D128" s="26"/>
      <c r="E128" s="26"/>
      <c r="F128" s="26"/>
      <c r="G128" s="27"/>
      <c r="H128" s="1"/>
      <c r="I128" s="2">
        <f>ROUND(I126/(1-H123),2)</f>
        <v>4418.43</v>
      </c>
    </row>
    <row r="129" spans="1:9" ht="15.75" customHeight="1">
      <c r="A129" s="1"/>
      <c r="B129" s="1"/>
      <c r="C129" s="1"/>
      <c r="D129" s="1"/>
      <c r="E129" s="1"/>
      <c r="F129" s="1"/>
      <c r="G129" s="1"/>
      <c r="H129" s="1"/>
      <c r="I129" s="2"/>
    </row>
    <row r="130" spans="1:9" ht="15.75" customHeight="1">
      <c r="A130" s="1"/>
      <c r="B130" s="25" t="s">
        <v>155</v>
      </c>
      <c r="C130" s="26"/>
      <c r="D130" s="26"/>
      <c r="E130" s="26"/>
      <c r="F130" s="26"/>
      <c r="G130" s="27"/>
      <c r="H130" s="1"/>
      <c r="I130" s="2">
        <f>I128-I126</f>
        <v>262.01666666666642</v>
      </c>
    </row>
    <row r="131" spans="1:9" ht="15.75" customHeight="1">
      <c r="A131" s="1"/>
      <c r="B131" s="1"/>
      <c r="C131" s="1"/>
      <c r="D131" s="1"/>
      <c r="E131" s="1"/>
      <c r="F131" s="1"/>
      <c r="G131" s="1"/>
      <c r="H131" s="1"/>
      <c r="I131" s="2"/>
    </row>
    <row r="132" spans="1:9" ht="15.75" customHeight="1">
      <c r="A132" s="25" t="s">
        <v>156</v>
      </c>
      <c r="B132" s="26"/>
      <c r="C132" s="26"/>
      <c r="D132" s="26"/>
      <c r="E132" s="26"/>
      <c r="F132" s="26"/>
      <c r="G132" s="26"/>
      <c r="H132" s="26"/>
      <c r="I132" s="27"/>
    </row>
    <row r="133" spans="1:9" ht="15.75" customHeight="1">
      <c r="A133" s="25" t="s">
        <v>157</v>
      </c>
      <c r="B133" s="26"/>
      <c r="C133" s="26"/>
      <c r="D133" s="26"/>
      <c r="E133" s="26"/>
      <c r="F133" s="26"/>
      <c r="G133" s="26"/>
      <c r="H133" s="27"/>
      <c r="I133" s="1" t="s">
        <v>49</v>
      </c>
    </row>
    <row r="134" spans="1:9" ht="15.75" customHeight="1">
      <c r="A134" s="1" t="s">
        <v>22</v>
      </c>
      <c r="B134" s="25" t="str">
        <f>A23</f>
        <v>MÓDULO 1 - COMPOSIÇÃO DA REMUNERAÇÃO</v>
      </c>
      <c r="C134" s="26"/>
      <c r="D134" s="26"/>
      <c r="E134" s="26"/>
      <c r="F134" s="26"/>
      <c r="G134" s="26"/>
      <c r="H134" s="27"/>
      <c r="I134" s="2">
        <f>I31</f>
        <v>1878.48</v>
      </c>
    </row>
    <row r="135" spans="1:9" ht="15.75" customHeight="1">
      <c r="A135" s="1" t="s">
        <v>24</v>
      </c>
      <c r="B135" s="25" t="str">
        <f>A33</f>
        <v>MÓDULO 2 – ENCARGOS E BENEFÍCIOS ANUAIS, MENSAIS E DIÁRIOS</v>
      </c>
      <c r="C135" s="26"/>
      <c r="D135" s="26"/>
      <c r="E135" s="26"/>
      <c r="F135" s="26"/>
      <c r="G135" s="26"/>
      <c r="H135" s="27"/>
      <c r="I135" s="2">
        <f>I64</f>
        <v>1780.48</v>
      </c>
    </row>
    <row r="136" spans="1:9" ht="15.75" customHeight="1">
      <c r="A136" s="1" t="s">
        <v>27</v>
      </c>
      <c r="B136" s="25" t="str">
        <f>A68</f>
        <v>MÓDULO 3 – PROVISÃO PARA RESCISÃO</v>
      </c>
      <c r="C136" s="26"/>
      <c r="D136" s="26"/>
      <c r="E136" s="26"/>
      <c r="F136" s="26"/>
      <c r="G136" s="26"/>
      <c r="H136" s="27"/>
      <c r="I136" s="2">
        <f>I75</f>
        <v>255.04000000000002</v>
      </c>
    </row>
    <row r="137" spans="1:9" ht="15.75" customHeight="1">
      <c r="A137" s="1" t="s">
        <v>29</v>
      </c>
      <c r="B137" s="25" t="str">
        <f>A80</f>
        <v>MÓDULO 4 – CUSTO DE REPOSIÇÃO DO PROFISSIONAL AUSENTE</v>
      </c>
      <c r="C137" s="26"/>
      <c r="D137" s="26"/>
      <c r="E137" s="26"/>
      <c r="F137" s="26"/>
      <c r="G137" s="26"/>
      <c r="H137" s="27"/>
      <c r="I137" s="2">
        <f>I98</f>
        <v>75.149999999999991</v>
      </c>
    </row>
    <row r="138" spans="1:9" ht="15.75" customHeight="1">
      <c r="A138" s="1" t="s">
        <v>54</v>
      </c>
      <c r="B138" s="25" t="str">
        <f>A100</f>
        <v>MÓDULO 5 – INSUMOS DIVERSOS</v>
      </c>
      <c r="C138" s="26"/>
      <c r="D138" s="26"/>
      <c r="E138" s="26"/>
      <c r="F138" s="26"/>
      <c r="G138" s="26"/>
      <c r="H138" s="27"/>
      <c r="I138" s="2">
        <f>I106</f>
        <v>48.103333333333339</v>
      </c>
    </row>
    <row r="139" spans="1:9" ht="15.75" customHeight="1">
      <c r="A139" s="25" t="s">
        <v>158</v>
      </c>
      <c r="B139" s="26"/>
      <c r="C139" s="26"/>
      <c r="D139" s="26"/>
      <c r="E139" s="26"/>
      <c r="F139" s="26"/>
      <c r="G139" s="26"/>
      <c r="H139" s="27"/>
      <c r="I139" s="2">
        <f>SUM(I134:I138)</f>
        <v>4037.2533333333336</v>
      </c>
    </row>
    <row r="140" spans="1:9" ht="15.75" customHeight="1">
      <c r="A140" s="1" t="s">
        <v>56</v>
      </c>
      <c r="B140" s="25" t="str">
        <f>A113</f>
        <v>MÓDULO 6 – CUSTOS INDIRETOS, TRIBUTOS E LUCRO</v>
      </c>
      <c r="C140" s="26"/>
      <c r="D140" s="26"/>
      <c r="E140" s="26"/>
      <c r="F140" s="26"/>
      <c r="G140" s="26"/>
      <c r="H140" s="27"/>
      <c r="I140" s="2">
        <f>I121</f>
        <v>381.16999999999996</v>
      </c>
    </row>
    <row r="141" spans="1:9" ht="15.75" customHeight="1">
      <c r="A141" s="25" t="s">
        <v>159</v>
      </c>
      <c r="B141" s="26"/>
      <c r="C141" s="26"/>
      <c r="D141" s="26"/>
      <c r="E141" s="26"/>
      <c r="F141" s="26"/>
      <c r="G141" s="26"/>
      <c r="H141" s="27"/>
      <c r="I141" s="2">
        <f>SUM(I139:I140)</f>
        <v>4418.4233333333332</v>
      </c>
    </row>
    <row r="142" spans="1:9" ht="15.75" customHeight="1"/>
    <row r="143" spans="1:9" ht="15.75" customHeight="1"/>
    <row r="144" spans="1:9"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5">
    <mergeCell ref="A34:G34"/>
    <mergeCell ref="B35:G35"/>
    <mergeCell ref="B36:G36"/>
    <mergeCell ref="A37:G37"/>
    <mergeCell ref="G38:H38"/>
    <mergeCell ref="G39:H39"/>
    <mergeCell ref="G40:H40"/>
    <mergeCell ref="A38:F40"/>
    <mergeCell ref="A41:G41"/>
    <mergeCell ref="B42:G42"/>
    <mergeCell ref="B43:G43"/>
    <mergeCell ref="B44:G44"/>
    <mergeCell ref="B45:G45"/>
    <mergeCell ref="B46:G46"/>
    <mergeCell ref="B47:G47"/>
    <mergeCell ref="B48:G48"/>
    <mergeCell ref="B49:G49"/>
    <mergeCell ref="A50:G50"/>
    <mergeCell ref="A51:I51"/>
    <mergeCell ref="A52:G52"/>
    <mergeCell ref="B53:G53"/>
    <mergeCell ref="B54:G54"/>
    <mergeCell ref="B55:G55"/>
    <mergeCell ref="B56:G56"/>
    <mergeCell ref="A57:H57"/>
    <mergeCell ref="A58:I58"/>
    <mergeCell ref="A59:I59"/>
    <mergeCell ref="A60:H60"/>
    <mergeCell ref="B61:H61"/>
    <mergeCell ref="B62:H62"/>
    <mergeCell ref="B63:H63"/>
    <mergeCell ref="A64:H64"/>
    <mergeCell ref="A65:F67"/>
    <mergeCell ref="G65:H65"/>
    <mergeCell ref="G66:H66"/>
    <mergeCell ref="G67:H67"/>
    <mergeCell ref="A68:I68"/>
    <mergeCell ref="B69:G69"/>
    <mergeCell ref="B70:G70"/>
    <mergeCell ref="B71:G71"/>
    <mergeCell ref="B72:G72"/>
    <mergeCell ref="B73:G73"/>
    <mergeCell ref="A1:I1"/>
    <mergeCell ref="A3:I3"/>
    <mergeCell ref="A4:I4"/>
    <mergeCell ref="A5:G5"/>
    <mergeCell ref="H5:I5"/>
    <mergeCell ref="A6:I6"/>
    <mergeCell ref="A7:I7"/>
    <mergeCell ref="C14:D14"/>
    <mergeCell ref="E14:I14"/>
    <mergeCell ref="B8:H8"/>
    <mergeCell ref="B9:H9"/>
    <mergeCell ref="B10:H10"/>
    <mergeCell ref="B11:H11"/>
    <mergeCell ref="A12:I12"/>
    <mergeCell ref="A13:I13"/>
    <mergeCell ref="A14:B14"/>
    <mergeCell ref="A15:B15"/>
    <mergeCell ref="C15:D15"/>
    <mergeCell ref="E15:I15"/>
    <mergeCell ref="A16:I16"/>
    <mergeCell ref="B17:H17"/>
    <mergeCell ref="B18:H18"/>
    <mergeCell ref="B19:H19"/>
    <mergeCell ref="B20:H20"/>
    <mergeCell ref="B21:H21"/>
    <mergeCell ref="A22:I22"/>
    <mergeCell ref="A23:I23"/>
    <mergeCell ref="B24:G24"/>
    <mergeCell ref="B25:G25"/>
    <mergeCell ref="B26:G26"/>
    <mergeCell ref="B27:G27"/>
    <mergeCell ref="B28:G28"/>
    <mergeCell ref="B29:G29"/>
    <mergeCell ref="B30:G30"/>
    <mergeCell ref="A31:H31"/>
    <mergeCell ref="A32:I32"/>
    <mergeCell ref="A33:I33"/>
    <mergeCell ref="B74:G74"/>
    <mergeCell ref="A75:G75"/>
    <mergeCell ref="A76:F79"/>
    <mergeCell ref="G76:H76"/>
    <mergeCell ref="G77:H77"/>
    <mergeCell ref="G78:H78"/>
    <mergeCell ref="G79:H79"/>
    <mergeCell ref="B138:H138"/>
    <mergeCell ref="A80:I80"/>
    <mergeCell ref="A81:G81"/>
    <mergeCell ref="B82:G82"/>
    <mergeCell ref="B83:G83"/>
    <mergeCell ref="B84:G84"/>
    <mergeCell ref="B85:G85"/>
    <mergeCell ref="B86:G86"/>
    <mergeCell ref="B87:G87"/>
    <mergeCell ref="A88:G88"/>
    <mergeCell ref="A89:I89"/>
    <mergeCell ref="A90:G90"/>
    <mergeCell ref="B91:G91"/>
    <mergeCell ref="A92:G92"/>
    <mergeCell ref="A93:I93"/>
    <mergeCell ref="A94:I94"/>
    <mergeCell ref="A139:H139"/>
    <mergeCell ref="B140:H140"/>
    <mergeCell ref="A141:H141"/>
    <mergeCell ref="B130:G130"/>
    <mergeCell ref="A132:I132"/>
    <mergeCell ref="A133:H133"/>
    <mergeCell ref="B134:H134"/>
    <mergeCell ref="B135:H135"/>
    <mergeCell ref="B136:H136"/>
    <mergeCell ref="B137:H137"/>
    <mergeCell ref="A95:H95"/>
    <mergeCell ref="B96:H96"/>
    <mergeCell ref="B97:H97"/>
    <mergeCell ref="A98:H98"/>
    <mergeCell ref="A99:I99"/>
    <mergeCell ref="A100:I100"/>
    <mergeCell ref="G107:H107"/>
    <mergeCell ref="G108:H108"/>
    <mergeCell ref="G109:H109"/>
    <mergeCell ref="G110:H110"/>
    <mergeCell ref="G111:H111"/>
    <mergeCell ref="G112:H112"/>
    <mergeCell ref="B101:G101"/>
    <mergeCell ref="B102:G102"/>
    <mergeCell ref="B103:G103"/>
    <mergeCell ref="B104:G104"/>
    <mergeCell ref="B105:G105"/>
    <mergeCell ref="A106:G106"/>
    <mergeCell ref="A107:F112"/>
    <mergeCell ref="B122:I122"/>
    <mergeCell ref="B123:G123"/>
    <mergeCell ref="B124:G124"/>
    <mergeCell ref="B126:G126"/>
    <mergeCell ref="B128:G128"/>
    <mergeCell ref="A113:I113"/>
    <mergeCell ref="B114:G114"/>
    <mergeCell ref="B115:G115"/>
    <mergeCell ref="B116:G116"/>
    <mergeCell ref="B117:G117"/>
    <mergeCell ref="B118:G118"/>
    <mergeCell ref="B119:G119"/>
    <mergeCell ref="B120:G120"/>
    <mergeCell ref="A121:G121"/>
  </mergeCells>
  <pageMargins left="0.78740157480314965" right="0.78740157480314965" top="1.0629921259842521" bottom="1.0629921259842521" header="0" footer="0"/>
  <pageSetup paperSize="9" scale="60" orientation="portrait" r:id="rId1"/>
  <headerFooter>
    <oddHeader>&amp;C&amp;A</oddHeader>
    <oddFooter>&amp;CPágina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00"/>
  <sheetViews>
    <sheetView topLeftCell="A25" zoomScale="70" zoomScaleNormal="70" workbookViewId="0">
      <selection activeCell="N43" sqref="N43"/>
    </sheetView>
  </sheetViews>
  <sheetFormatPr defaultColWidth="14.44140625" defaultRowHeight="15" customHeight="1"/>
  <cols>
    <col min="1" max="1" width="7.44140625" customWidth="1"/>
    <col min="2" max="2" width="12.44140625" customWidth="1"/>
    <col min="3" max="3" width="15" customWidth="1"/>
    <col min="4" max="4" width="15.33203125" customWidth="1"/>
    <col min="5" max="5" width="13.44140625" customWidth="1"/>
    <col min="6" max="6" width="13.5546875" customWidth="1"/>
    <col min="7" max="7" width="11.88671875" customWidth="1"/>
    <col min="8" max="8" width="12.88671875" customWidth="1"/>
    <col min="9" max="9" width="33.6640625" customWidth="1"/>
    <col min="10" max="26" width="9" customWidth="1"/>
  </cols>
  <sheetData>
    <row r="1" spans="1:9" ht="18.75" customHeight="1">
      <c r="A1" s="38" t="s">
        <v>17</v>
      </c>
      <c r="B1" s="26"/>
      <c r="C1" s="26"/>
      <c r="D1" s="26"/>
      <c r="E1" s="26"/>
      <c r="F1" s="26"/>
      <c r="G1" s="26"/>
      <c r="H1" s="26"/>
      <c r="I1" s="27"/>
    </row>
    <row r="2" spans="1:9" ht="14.4">
      <c r="A2" s="1"/>
      <c r="B2" s="1"/>
      <c r="C2" s="1"/>
      <c r="D2" s="1"/>
      <c r="E2" s="1"/>
      <c r="F2" s="1"/>
      <c r="G2" s="1"/>
      <c r="H2" s="1"/>
      <c r="I2" s="1"/>
    </row>
    <row r="3" spans="1:9" ht="14.4">
      <c r="A3" s="25" t="s">
        <v>179</v>
      </c>
      <c r="B3" s="26"/>
      <c r="C3" s="26"/>
      <c r="D3" s="26"/>
      <c r="E3" s="26"/>
      <c r="F3" s="26"/>
      <c r="G3" s="26"/>
      <c r="H3" s="26"/>
      <c r="I3" s="27"/>
    </row>
    <row r="4" spans="1:9" ht="14.4">
      <c r="A4" s="25"/>
      <c r="B4" s="26"/>
      <c r="C4" s="26"/>
      <c r="D4" s="26"/>
      <c r="E4" s="26"/>
      <c r="F4" s="26"/>
      <c r="G4" s="26"/>
      <c r="H4" s="26"/>
      <c r="I4" s="27"/>
    </row>
    <row r="5" spans="1:9" ht="14.4">
      <c r="A5" s="25" t="s">
        <v>19</v>
      </c>
      <c r="B5" s="26"/>
      <c r="C5" s="26"/>
      <c r="D5" s="26"/>
      <c r="E5" s="26"/>
      <c r="F5" s="26"/>
      <c r="G5" s="27"/>
      <c r="H5" s="25" t="s">
        <v>20</v>
      </c>
      <c r="I5" s="27"/>
    </row>
    <row r="6" spans="1:9" ht="14.4">
      <c r="A6" s="25"/>
      <c r="B6" s="26"/>
      <c r="C6" s="26"/>
      <c r="D6" s="26"/>
      <c r="E6" s="26"/>
      <c r="F6" s="26"/>
      <c r="G6" s="26"/>
      <c r="H6" s="26"/>
      <c r="I6" s="27"/>
    </row>
    <row r="7" spans="1:9" ht="14.4">
      <c r="A7" s="25" t="s">
        <v>21</v>
      </c>
      <c r="B7" s="26"/>
      <c r="C7" s="26"/>
      <c r="D7" s="26"/>
      <c r="E7" s="26"/>
      <c r="F7" s="26"/>
      <c r="G7" s="26"/>
      <c r="H7" s="26"/>
      <c r="I7" s="27"/>
    </row>
    <row r="8" spans="1:9" ht="14.4">
      <c r="A8" s="1" t="s">
        <v>22</v>
      </c>
      <c r="B8" s="25" t="s">
        <v>23</v>
      </c>
      <c r="C8" s="26"/>
      <c r="D8" s="26"/>
      <c r="E8" s="26"/>
      <c r="F8" s="26"/>
      <c r="G8" s="26"/>
      <c r="H8" s="27"/>
      <c r="I8" s="1"/>
    </row>
    <row r="9" spans="1:9" ht="14.4">
      <c r="A9" s="1" t="s">
        <v>24</v>
      </c>
      <c r="B9" s="25" t="s">
        <v>25</v>
      </c>
      <c r="C9" s="26"/>
      <c r="D9" s="26"/>
      <c r="E9" s="26"/>
      <c r="F9" s="26"/>
      <c r="G9" s="26"/>
      <c r="H9" s="27"/>
      <c r="I9" s="1" t="s">
        <v>26</v>
      </c>
    </row>
    <row r="10" spans="1:9" ht="28.8">
      <c r="A10" s="1" t="s">
        <v>27</v>
      </c>
      <c r="B10" s="25" t="s">
        <v>28</v>
      </c>
      <c r="C10" s="26"/>
      <c r="D10" s="26"/>
      <c r="E10" s="26"/>
      <c r="F10" s="26"/>
      <c r="G10" s="26"/>
      <c r="H10" s="27"/>
      <c r="I10" s="9" t="s">
        <v>270</v>
      </c>
    </row>
    <row r="11" spans="1:9" ht="14.4">
      <c r="A11" s="1" t="s">
        <v>29</v>
      </c>
      <c r="B11" s="25" t="s">
        <v>30</v>
      </c>
      <c r="C11" s="26"/>
      <c r="D11" s="26"/>
      <c r="E11" s="26"/>
      <c r="F11" s="26"/>
      <c r="G11" s="26"/>
      <c r="H11" s="27"/>
      <c r="I11" s="1">
        <v>12</v>
      </c>
    </row>
    <row r="12" spans="1:9" ht="14.4">
      <c r="A12" s="25"/>
      <c r="B12" s="26"/>
      <c r="C12" s="26"/>
      <c r="D12" s="26"/>
      <c r="E12" s="26"/>
      <c r="F12" s="26"/>
      <c r="G12" s="26"/>
      <c r="H12" s="26"/>
      <c r="I12" s="27"/>
    </row>
    <row r="13" spans="1:9" ht="14.4">
      <c r="A13" s="25" t="s">
        <v>31</v>
      </c>
      <c r="B13" s="26"/>
      <c r="C13" s="26"/>
      <c r="D13" s="26"/>
      <c r="E13" s="26"/>
      <c r="F13" s="26"/>
      <c r="G13" s="26"/>
      <c r="H13" s="26"/>
      <c r="I13" s="27"/>
    </row>
    <row r="14" spans="1:9" ht="12.75" customHeight="1">
      <c r="A14" s="25" t="s">
        <v>32</v>
      </c>
      <c r="B14" s="27"/>
      <c r="C14" s="25" t="s">
        <v>33</v>
      </c>
      <c r="D14" s="27"/>
      <c r="E14" s="25" t="s">
        <v>34</v>
      </c>
      <c r="F14" s="26"/>
      <c r="G14" s="26"/>
      <c r="H14" s="26"/>
      <c r="I14" s="27"/>
    </row>
    <row r="15" spans="1:9" ht="24.75" customHeight="1">
      <c r="A15" s="25" t="s">
        <v>35</v>
      </c>
      <c r="B15" s="27"/>
      <c r="C15" s="25" t="s">
        <v>11</v>
      </c>
      <c r="D15" s="27"/>
      <c r="E15" s="25">
        <v>2</v>
      </c>
      <c r="F15" s="26"/>
      <c r="G15" s="26"/>
      <c r="H15" s="26"/>
      <c r="I15" s="27"/>
    </row>
    <row r="16" spans="1:9" ht="14.4">
      <c r="A16" s="25" t="s">
        <v>37</v>
      </c>
      <c r="B16" s="26"/>
      <c r="C16" s="26"/>
      <c r="D16" s="26"/>
      <c r="E16" s="26"/>
      <c r="F16" s="26"/>
      <c r="G16" s="26"/>
      <c r="H16" s="26"/>
      <c r="I16" s="27"/>
    </row>
    <row r="17" spans="1:9" ht="14.4">
      <c r="A17" s="1">
        <v>1</v>
      </c>
      <c r="B17" s="25" t="s">
        <v>38</v>
      </c>
      <c r="C17" s="26"/>
      <c r="D17" s="26"/>
      <c r="E17" s="26"/>
      <c r="F17" s="26"/>
      <c r="G17" s="26"/>
      <c r="H17" s="27"/>
      <c r="I17" s="1" t="s">
        <v>15</v>
      </c>
    </row>
    <row r="18" spans="1:9" ht="14.4">
      <c r="A18" s="1">
        <v>2</v>
      </c>
      <c r="B18" s="25" t="s">
        <v>40</v>
      </c>
      <c r="C18" s="26"/>
      <c r="D18" s="26"/>
      <c r="E18" s="26"/>
      <c r="F18" s="26"/>
      <c r="G18" s="26"/>
      <c r="H18" s="27"/>
      <c r="I18" s="1" t="s">
        <v>180</v>
      </c>
    </row>
    <row r="19" spans="1:9" ht="14.4">
      <c r="A19" s="1">
        <v>3</v>
      </c>
      <c r="B19" s="25" t="s">
        <v>181</v>
      </c>
      <c r="C19" s="26"/>
      <c r="D19" s="26"/>
      <c r="E19" s="26"/>
      <c r="F19" s="26"/>
      <c r="G19" s="26"/>
      <c r="H19" s="27"/>
      <c r="I19" s="2">
        <v>2755.11</v>
      </c>
    </row>
    <row r="20" spans="1:9" ht="14.4">
      <c r="A20" s="1">
        <v>4</v>
      </c>
      <c r="B20" s="25" t="s">
        <v>43</v>
      </c>
      <c r="C20" s="26"/>
      <c r="D20" s="26"/>
      <c r="E20" s="26"/>
      <c r="F20" s="26"/>
      <c r="G20" s="26"/>
      <c r="H20" s="27"/>
      <c r="I20" s="3"/>
    </row>
    <row r="21" spans="1:9" ht="15.75" customHeight="1">
      <c r="A21" s="1">
        <v>5</v>
      </c>
      <c r="B21" s="25" t="s">
        <v>45</v>
      </c>
      <c r="C21" s="26"/>
      <c r="D21" s="26"/>
      <c r="E21" s="26"/>
      <c r="F21" s="26"/>
      <c r="G21" s="26"/>
      <c r="H21" s="27"/>
      <c r="I21" s="1" t="s">
        <v>271</v>
      </c>
    </row>
    <row r="22" spans="1:9" ht="15.75" customHeight="1">
      <c r="A22" s="25"/>
      <c r="B22" s="26"/>
      <c r="C22" s="26"/>
      <c r="D22" s="26"/>
      <c r="E22" s="26"/>
      <c r="F22" s="26"/>
      <c r="G22" s="26"/>
      <c r="H22" s="26"/>
      <c r="I22" s="27"/>
    </row>
    <row r="23" spans="1:9" ht="15.75" customHeight="1">
      <c r="A23" s="25" t="s">
        <v>46</v>
      </c>
      <c r="B23" s="26"/>
      <c r="C23" s="26"/>
      <c r="D23" s="26"/>
      <c r="E23" s="26"/>
      <c r="F23" s="26"/>
      <c r="G23" s="26"/>
      <c r="H23" s="26"/>
      <c r="I23" s="27"/>
    </row>
    <row r="24" spans="1:9" ht="15.75" customHeight="1">
      <c r="A24" s="1">
        <v>1</v>
      </c>
      <c r="B24" s="25" t="s">
        <v>47</v>
      </c>
      <c r="C24" s="26"/>
      <c r="D24" s="26"/>
      <c r="E24" s="26"/>
      <c r="F24" s="26"/>
      <c r="G24" s="27"/>
      <c r="H24" s="1" t="s">
        <v>48</v>
      </c>
      <c r="I24" s="1" t="s">
        <v>49</v>
      </c>
    </row>
    <row r="25" spans="1:9" ht="15.75" customHeight="1">
      <c r="A25" s="1" t="s">
        <v>22</v>
      </c>
      <c r="B25" s="25" t="s">
        <v>182</v>
      </c>
      <c r="C25" s="26"/>
      <c r="D25" s="26"/>
      <c r="E25" s="26"/>
      <c r="F25" s="26"/>
      <c r="G25" s="27"/>
      <c r="H25" s="1"/>
      <c r="I25" s="11">
        <f>ROUND((I19/220)*((30/6)*30),2)</f>
        <v>1878.48</v>
      </c>
    </row>
    <row r="26" spans="1:9" ht="15.75" customHeight="1">
      <c r="A26" s="1" t="s">
        <v>24</v>
      </c>
      <c r="B26" s="25" t="s">
        <v>51</v>
      </c>
      <c r="C26" s="26"/>
      <c r="D26" s="26"/>
      <c r="E26" s="26"/>
      <c r="F26" s="26"/>
      <c r="G26" s="27"/>
      <c r="H26" s="1"/>
      <c r="I26" s="2">
        <v>0</v>
      </c>
    </row>
    <row r="27" spans="1:9" ht="15.75" customHeight="1">
      <c r="A27" s="1" t="s">
        <v>27</v>
      </c>
      <c r="B27" s="25" t="s">
        <v>52</v>
      </c>
      <c r="C27" s="26"/>
      <c r="D27" s="26"/>
      <c r="E27" s="26"/>
      <c r="F27" s="26"/>
      <c r="G27" s="27"/>
      <c r="H27" s="1"/>
      <c r="I27" s="2">
        <v>0</v>
      </c>
    </row>
    <row r="28" spans="1:9" ht="15.75" customHeight="1">
      <c r="A28" s="1" t="s">
        <v>29</v>
      </c>
      <c r="B28" s="25" t="s">
        <v>53</v>
      </c>
      <c r="C28" s="26"/>
      <c r="D28" s="26"/>
      <c r="E28" s="26"/>
      <c r="F28" s="26"/>
      <c r="G28" s="27"/>
      <c r="H28" s="1"/>
      <c r="I28" s="2">
        <v>0</v>
      </c>
    </row>
    <row r="29" spans="1:9" ht="15.75" customHeight="1">
      <c r="A29" s="1" t="s">
        <v>54</v>
      </c>
      <c r="B29" s="25" t="s">
        <v>55</v>
      </c>
      <c r="C29" s="26"/>
      <c r="D29" s="26"/>
      <c r="E29" s="26"/>
      <c r="F29" s="26"/>
      <c r="G29" s="27"/>
      <c r="H29" s="1"/>
      <c r="I29" s="2">
        <v>0</v>
      </c>
    </row>
    <row r="30" spans="1:9" ht="15.75" customHeight="1">
      <c r="A30" s="1" t="s">
        <v>56</v>
      </c>
      <c r="B30" s="25" t="s">
        <v>57</v>
      </c>
      <c r="C30" s="26"/>
      <c r="D30" s="26"/>
      <c r="E30" s="26"/>
      <c r="F30" s="26"/>
      <c r="G30" s="27"/>
      <c r="H30" s="1"/>
      <c r="I30" s="2">
        <v>0</v>
      </c>
    </row>
    <row r="31" spans="1:9" ht="15.75" customHeight="1">
      <c r="A31" s="25" t="s">
        <v>58</v>
      </c>
      <c r="B31" s="26"/>
      <c r="C31" s="26"/>
      <c r="D31" s="26"/>
      <c r="E31" s="26"/>
      <c r="F31" s="26"/>
      <c r="G31" s="26"/>
      <c r="H31" s="27"/>
      <c r="I31" s="2">
        <f>SUM(I25:I30)</f>
        <v>1878.48</v>
      </c>
    </row>
    <row r="32" spans="1:9" ht="15.75" customHeight="1">
      <c r="A32" s="25"/>
      <c r="B32" s="26"/>
      <c r="C32" s="26"/>
      <c r="D32" s="26"/>
      <c r="E32" s="26"/>
      <c r="F32" s="26"/>
      <c r="G32" s="26"/>
      <c r="H32" s="26"/>
      <c r="I32" s="27"/>
    </row>
    <row r="33" spans="1:9" ht="15.75" customHeight="1">
      <c r="A33" s="25" t="s">
        <v>59</v>
      </c>
      <c r="B33" s="26"/>
      <c r="C33" s="26"/>
      <c r="D33" s="26"/>
      <c r="E33" s="26"/>
      <c r="F33" s="26"/>
      <c r="G33" s="26"/>
      <c r="H33" s="26"/>
      <c r="I33" s="27"/>
    </row>
    <row r="34" spans="1:9" ht="15.75" customHeight="1">
      <c r="A34" s="25" t="s">
        <v>60</v>
      </c>
      <c r="B34" s="26"/>
      <c r="C34" s="26"/>
      <c r="D34" s="26"/>
      <c r="E34" s="26"/>
      <c r="F34" s="26"/>
      <c r="G34" s="27"/>
      <c r="H34" s="1" t="s">
        <v>48</v>
      </c>
      <c r="I34" s="1" t="s">
        <v>49</v>
      </c>
    </row>
    <row r="35" spans="1:9" ht="15.75" customHeight="1">
      <c r="A35" s="1" t="s">
        <v>22</v>
      </c>
      <c r="B35" s="25" t="s">
        <v>61</v>
      </c>
      <c r="C35" s="26"/>
      <c r="D35" s="26"/>
      <c r="E35" s="26"/>
      <c r="F35" s="26"/>
      <c r="G35" s="27"/>
      <c r="H35" s="4">
        <f>ROUND(1/12,4)</f>
        <v>8.3299999999999999E-2</v>
      </c>
      <c r="I35" s="2">
        <f>ROUND(I31*H35,2)</f>
        <v>156.47999999999999</v>
      </c>
    </row>
    <row r="36" spans="1:9" ht="15.75" customHeight="1">
      <c r="A36" s="1" t="s">
        <v>24</v>
      </c>
      <c r="B36" s="25" t="s">
        <v>62</v>
      </c>
      <c r="C36" s="26"/>
      <c r="D36" s="26"/>
      <c r="E36" s="26"/>
      <c r="F36" s="26"/>
      <c r="G36" s="27"/>
      <c r="H36" s="4">
        <v>0.121</v>
      </c>
      <c r="I36" s="2">
        <f>ROUND(I31*H36,2)</f>
        <v>227.3</v>
      </c>
    </row>
    <row r="37" spans="1:9" ht="15.75" customHeight="1">
      <c r="A37" s="25" t="s">
        <v>63</v>
      </c>
      <c r="B37" s="26"/>
      <c r="C37" s="26"/>
      <c r="D37" s="26"/>
      <c r="E37" s="26"/>
      <c r="F37" s="26"/>
      <c r="G37" s="27"/>
      <c r="H37" s="4">
        <f t="shared" ref="H37:I37" si="0">SUM(H35:H36)</f>
        <v>0.20429999999999998</v>
      </c>
      <c r="I37" s="2">
        <f t="shared" si="0"/>
        <v>383.78</v>
      </c>
    </row>
    <row r="38" spans="1:9" ht="15.75" customHeight="1">
      <c r="A38" s="29" t="s">
        <v>187</v>
      </c>
      <c r="B38" s="30"/>
      <c r="C38" s="30"/>
      <c r="D38" s="30"/>
      <c r="E38" s="30"/>
      <c r="F38" s="31"/>
      <c r="G38" s="25" t="s">
        <v>65</v>
      </c>
      <c r="H38" s="27"/>
      <c r="I38" s="2">
        <f>I31</f>
        <v>1878.48</v>
      </c>
    </row>
    <row r="39" spans="1:9" ht="15.75" customHeight="1">
      <c r="A39" s="32"/>
      <c r="B39" s="33"/>
      <c r="C39" s="33"/>
      <c r="D39" s="33"/>
      <c r="E39" s="33"/>
      <c r="F39" s="34"/>
      <c r="G39" s="25" t="s">
        <v>66</v>
      </c>
      <c r="H39" s="27"/>
      <c r="I39" s="2">
        <f>I37</f>
        <v>383.78</v>
      </c>
    </row>
    <row r="40" spans="1:9" ht="15.75" customHeight="1">
      <c r="A40" s="35"/>
      <c r="B40" s="36"/>
      <c r="C40" s="36"/>
      <c r="D40" s="36"/>
      <c r="E40" s="36"/>
      <c r="F40" s="37"/>
      <c r="G40" s="25" t="s">
        <v>67</v>
      </c>
      <c r="H40" s="27"/>
      <c r="I40" s="2">
        <f>SUM(I38:I39)</f>
        <v>2262.2600000000002</v>
      </c>
    </row>
    <row r="41" spans="1:9" ht="15.75" customHeight="1">
      <c r="A41" s="25" t="s">
        <v>68</v>
      </c>
      <c r="B41" s="26"/>
      <c r="C41" s="26"/>
      <c r="D41" s="26"/>
      <c r="E41" s="26"/>
      <c r="F41" s="26"/>
      <c r="G41" s="27"/>
      <c r="H41" s="1" t="s">
        <v>48</v>
      </c>
      <c r="I41" s="1" t="s">
        <v>49</v>
      </c>
    </row>
    <row r="42" spans="1:9" ht="15.75" customHeight="1">
      <c r="A42" s="1" t="s">
        <v>22</v>
      </c>
      <c r="B42" s="25" t="s">
        <v>69</v>
      </c>
      <c r="C42" s="26"/>
      <c r="D42" s="26"/>
      <c r="E42" s="26"/>
      <c r="F42" s="26"/>
      <c r="G42" s="27"/>
      <c r="H42" s="4">
        <v>0.2</v>
      </c>
      <c r="I42" s="2">
        <f t="shared" ref="I42:I49" si="1">ROUND($I$40*H42,2)</f>
        <v>452.45</v>
      </c>
    </row>
    <row r="43" spans="1:9" ht="15.75" customHeight="1">
      <c r="A43" s="1" t="s">
        <v>24</v>
      </c>
      <c r="B43" s="25" t="s">
        <v>70</v>
      </c>
      <c r="C43" s="26"/>
      <c r="D43" s="26"/>
      <c r="E43" s="26"/>
      <c r="F43" s="26"/>
      <c r="G43" s="27"/>
      <c r="H43" s="4">
        <v>2.5000000000000001E-2</v>
      </c>
      <c r="I43" s="2">
        <f t="shared" si="1"/>
        <v>56.56</v>
      </c>
    </row>
    <row r="44" spans="1:9" ht="15.75" customHeight="1">
      <c r="A44" s="1" t="s">
        <v>27</v>
      </c>
      <c r="B44" s="25" t="s">
        <v>71</v>
      </c>
      <c r="C44" s="26"/>
      <c r="D44" s="26"/>
      <c r="E44" s="26"/>
      <c r="F44" s="26"/>
      <c r="G44" s="27"/>
      <c r="H44" s="5">
        <v>2.1864000000000001E-2</v>
      </c>
      <c r="I44" s="2">
        <f t="shared" si="1"/>
        <v>49.46</v>
      </c>
    </row>
    <row r="45" spans="1:9" ht="15.75" customHeight="1">
      <c r="A45" s="1" t="s">
        <v>29</v>
      </c>
      <c r="B45" s="25" t="s">
        <v>72</v>
      </c>
      <c r="C45" s="26"/>
      <c r="D45" s="26"/>
      <c r="E45" s="26"/>
      <c r="F45" s="26"/>
      <c r="G45" s="27"/>
      <c r="H45" s="4">
        <v>1.4999999999999999E-2</v>
      </c>
      <c r="I45" s="2">
        <f t="shared" si="1"/>
        <v>33.93</v>
      </c>
    </row>
    <row r="46" spans="1:9" ht="15.75" customHeight="1">
      <c r="A46" s="1" t="s">
        <v>54</v>
      </c>
      <c r="B46" s="25" t="s">
        <v>73</v>
      </c>
      <c r="C46" s="26"/>
      <c r="D46" s="26"/>
      <c r="E46" s="26"/>
      <c r="F46" s="26"/>
      <c r="G46" s="27"/>
      <c r="H46" s="4">
        <v>0.01</v>
      </c>
      <c r="I46" s="2">
        <f t="shared" si="1"/>
        <v>22.62</v>
      </c>
    </row>
    <row r="47" spans="1:9" ht="15.75" customHeight="1">
      <c r="A47" s="1" t="s">
        <v>56</v>
      </c>
      <c r="B47" s="25" t="s">
        <v>74</v>
      </c>
      <c r="C47" s="26"/>
      <c r="D47" s="26"/>
      <c r="E47" s="26"/>
      <c r="F47" s="26"/>
      <c r="G47" s="27"/>
      <c r="H47" s="4">
        <v>6.0000000000000001E-3</v>
      </c>
      <c r="I47" s="2">
        <f t="shared" si="1"/>
        <v>13.57</v>
      </c>
    </row>
    <row r="48" spans="1:9" ht="15.75" customHeight="1">
      <c r="A48" s="1" t="s">
        <v>75</v>
      </c>
      <c r="B48" s="25" t="s">
        <v>76</v>
      </c>
      <c r="C48" s="26"/>
      <c r="D48" s="26"/>
      <c r="E48" s="26"/>
      <c r="F48" s="26"/>
      <c r="G48" s="27"/>
      <c r="H48" s="4">
        <v>2E-3</v>
      </c>
      <c r="I48" s="2">
        <f t="shared" si="1"/>
        <v>4.5199999999999996</v>
      </c>
    </row>
    <row r="49" spans="1:9" ht="15.75" customHeight="1">
      <c r="A49" s="7" t="s">
        <v>77</v>
      </c>
      <c r="B49" s="13" t="s">
        <v>78</v>
      </c>
      <c r="C49" s="14"/>
      <c r="D49" s="14"/>
      <c r="E49" s="14"/>
      <c r="F49" s="14"/>
      <c r="G49" s="15"/>
      <c r="H49" s="5">
        <v>0.08</v>
      </c>
      <c r="I49" s="6">
        <f t="shared" si="1"/>
        <v>180.98</v>
      </c>
    </row>
    <row r="50" spans="1:9" ht="15.75" customHeight="1">
      <c r="A50" s="13" t="s">
        <v>79</v>
      </c>
      <c r="B50" s="14"/>
      <c r="C50" s="14"/>
      <c r="D50" s="14"/>
      <c r="E50" s="14"/>
      <c r="F50" s="14"/>
      <c r="G50" s="15"/>
      <c r="H50" s="5">
        <f t="shared" ref="H50:I50" si="2">SUM(H42:H49)</f>
        <v>0.35986400000000002</v>
      </c>
      <c r="I50" s="6">
        <f t="shared" si="2"/>
        <v>814.09</v>
      </c>
    </row>
    <row r="51" spans="1:9" ht="15.75" customHeight="1">
      <c r="A51" s="13"/>
      <c r="B51" s="14"/>
      <c r="C51" s="14"/>
      <c r="D51" s="14"/>
      <c r="E51" s="14"/>
      <c r="F51" s="14"/>
      <c r="G51" s="14"/>
      <c r="H51" s="14"/>
      <c r="I51" s="15"/>
    </row>
    <row r="52" spans="1:9" ht="15.75" customHeight="1">
      <c r="A52" s="13" t="s">
        <v>80</v>
      </c>
      <c r="B52" s="14"/>
      <c r="C52" s="14"/>
      <c r="D52" s="14"/>
      <c r="E52" s="14"/>
      <c r="F52" s="14"/>
      <c r="G52" s="15"/>
      <c r="H52" s="7"/>
      <c r="I52" s="7" t="s">
        <v>49</v>
      </c>
    </row>
    <row r="53" spans="1:9" ht="15.75" customHeight="1">
      <c r="A53" s="7" t="s">
        <v>22</v>
      </c>
      <c r="B53" s="13" t="s">
        <v>81</v>
      </c>
      <c r="C53" s="14"/>
      <c r="D53" s="14"/>
      <c r="E53" s="14"/>
      <c r="F53" s="14"/>
      <c r="G53" s="15"/>
      <c r="H53" s="6">
        <v>0</v>
      </c>
      <c r="I53" s="6">
        <v>0</v>
      </c>
    </row>
    <row r="54" spans="1:9" ht="15.75" customHeight="1">
      <c r="A54" s="7" t="s">
        <v>24</v>
      </c>
      <c r="B54" s="13" t="s">
        <v>82</v>
      </c>
      <c r="C54" s="14"/>
      <c r="D54" s="14"/>
      <c r="E54" s="14"/>
      <c r="F54" s="14"/>
      <c r="G54" s="15"/>
      <c r="H54" s="7" t="s">
        <v>83</v>
      </c>
      <c r="I54" s="11">
        <v>473.82</v>
      </c>
    </row>
    <row r="55" spans="1:9" ht="15.75" customHeight="1">
      <c r="A55" s="7" t="s">
        <v>27</v>
      </c>
      <c r="B55" s="13" t="s">
        <v>84</v>
      </c>
      <c r="C55" s="14"/>
      <c r="D55" s="14"/>
      <c r="E55" s="14"/>
      <c r="F55" s="14"/>
      <c r="G55" s="15"/>
      <c r="H55" s="7" t="s">
        <v>83</v>
      </c>
      <c r="I55" s="6"/>
    </row>
    <row r="56" spans="1:9" ht="15.75" customHeight="1">
      <c r="A56" s="7" t="s">
        <v>29</v>
      </c>
      <c r="B56" s="13" t="s">
        <v>85</v>
      </c>
      <c r="C56" s="14"/>
      <c r="D56" s="14"/>
      <c r="E56" s="14"/>
      <c r="F56" s="14"/>
      <c r="G56" s="15"/>
      <c r="H56" s="7" t="s">
        <v>83</v>
      </c>
      <c r="I56" s="6">
        <v>3.5</v>
      </c>
    </row>
    <row r="57" spans="1:9" ht="15.75" customHeight="1">
      <c r="A57" s="25" t="s">
        <v>86</v>
      </c>
      <c r="B57" s="26"/>
      <c r="C57" s="26"/>
      <c r="D57" s="26"/>
      <c r="E57" s="26"/>
      <c r="F57" s="26"/>
      <c r="G57" s="26"/>
      <c r="H57" s="27"/>
      <c r="I57" s="2">
        <f>SUM(I53:I56)</f>
        <v>477.32</v>
      </c>
    </row>
    <row r="58" spans="1:9" ht="15.75" customHeight="1">
      <c r="A58" s="25"/>
      <c r="B58" s="26"/>
      <c r="C58" s="26"/>
      <c r="D58" s="26"/>
      <c r="E58" s="26"/>
      <c r="F58" s="26"/>
      <c r="G58" s="26"/>
      <c r="H58" s="26"/>
      <c r="I58" s="27"/>
    </row>
    <row r="59" spans="1:9" ht="15.75" customHeight="1">
      <c r="A59" s="25" t="s">
        <v>87</v>
      </c>
      <c r="B59" s="26"/>
      <c r="C59" s="26"/>
      <c r="D59" s="26"/>
      <c r="E59" s="26"/>
      <c r="F59" s="26"/>
      <c r="G59" s="26"/>
      <c r="H59" s="26"/>
      <c r="I59" s="27"/>
    </row>
    <row r="60" spans="1:9" ht="15.75" customHeight="1">
      <c r="A60" s="25" t="s">
        <v>88</v>
      </c>
      <c r="B60" s="26"/>
      <c r="C60" s="26"/>
      <c r="D60" s="26"/>
      <c r="E60" s="26"/>
      <c r="F60" s="26"/>
      <c r="G60" s="26"/>
      <c r="H60" s="27"/>
      <c r="I60" s="1" t="s">
        <v>49</v>
      </c>
    </row>
    <row r="61" spans="1:9" ht="15.75" customHeight="1">
      <c r="A61" s="1" t="s">
        <v>89</v>
      </c>
      <c r="B61" s="25" t="s">
        <v>90</v>
      </c>
      <c r="C61" s="26"/>
      <c r="D61" s="26"/>
      <c r="E61" s="26"/>
      <c r="F61" s="26"/>
      <c r="G61" s="26"/>
      <c r="H61" s="27"/>
      <c r="I61" s="2">
        <f>I37</f>
        <v>383.78</v>
      </c>
    </row>
    <row r="62" spans="1:9" ht="15.75" customHeight="1">
      <c r="A62" s="1" t="s">
        <v>91</v>
      </c>
      <c r="B62" s="25" t="s">
        <v>92</v>
      </c>
      <c r="C62" s="26"/>
      <c r="D62" s="26"/>
      <c r="E62" s="26"/>
      <c r="F62" s="26"/>
      <c r="G62" s="26"/>
      <c r="H62" s="27"/>
      <c r="I62" s="2">
        <f>I50</f>
        <v>814.09</v>
      </c>
    </row>
    <row r="63" spans="1:9" ht="15.75" customHeight="1">
      <c r="A63" s="1" t="s">
        <v>93</v>
      </c>
      <c r="B63" s="25" t="s">
        <v>94</v>
      </c>
      <c r="C63" s="26"/>
      <c r="D63" s="26"/>
      <c r="E63" s="26"/>
      <c r="F63" s="26"/>
      <c r="G63" s="26"/>
      <c r="H63" s="27"/>
      <c r="I63" s="2">
        <f>I57</f>
        <v>477.32</v>
      </c>
    </row>
    <row r="64" spans="1:9" ht="15.75" customHeight="1">
      <c r="A64" s="25" t="s">
        <v>95</v>
      </c>
      <c r="B64" s="26"/>
      <c r="C64" s="26"/>
      <c r="D64" s="26"/>
      <c r="E64" s="26"/>
      <c r="F64" s="26"/>
      <c r="G64" s="26"/>
      <c r="H64" s="27"/>
      <c r="I64" s="2">
        <f>SUM(I61:I63)</f>
        <v>1675.1899999999998</v>
      </c>
    </row>
    <row r="65" spans="1:9" ht="15.75" customHeight="1">
      <c r="A65" s="29" t="s">
        <v>188</v>
      </c>
      <c r="B65" s="30"/>
      <c r="C65" s="30"/>
      <c r="D65" s="30"/>
      <c r="E65" s="30"/>
      <c r="F65" s="31"/>
      <c r="G65" s="25" t="s">
        <v>65</v>
      </c>
      <c r="H65" s="27"/>
      <c r="I65" s="2">
        <f>I31</f>
        <v>1878.48</v>
      </c>
    </row>
    <row r="66" spans="1:9" ht="15.75" customHeight="1">
      <c r="A66" s="32"/>
      <c r="B66" s="33"/>
      <c r="C66" s="33"/>
      <c r="D66" s="33"/>
      <c r="E66" s="33"/>
      <c r="F66" s="34"/>
      <c r="G66" s="25" t="s">
        <v>97</v>
      </c>
      <c r="H66" s="27"/>
      <c r="I66" s="2">
        <f>I64</f>
        <v>1675.1899999999998</v>
      </c>
    </row>
    <row r="67" spans="1:9" ht="15.75" customHeight="1">
      <c r="A67" s="35"/>
      <c r="B67" s="36"/>
      <c r="C67" s="36"/>
      <c r="D67" s="36"/>
      <c r="E67" s="36"/>
      <c r="F67" s="37"/>
      <c r="G67" s="25" t="s">
        <v>67</v>
      </c>
      <c r="H67" s="27"/>
      <c r="I67" s="2">
        <f>SUM(I65:I66)</f>
        <v>3553.67</v>
      </c>
    </row>
    <row r="68" spans="1:9" ht="15.75" customHeight="1">
      <c r="A68" s="25" t="s">
        <v>98</v>
      </c>
      <c r="B68" s="26"/>
      <c r="C68" s="26"/>
      <c r="D68" s="26"/>
      <c r="E68" s="26"/>
      <c r="F68" s="26"/>
      <c r="G68" s="26"/>
      <c r="H68" s="26"/>
      <c r="I68" s="27"/>
    </row>
    <row r="69" spans="1:9" ht="15.75" customHeight="1">
      <c r="A69" s="1">
        <v>3</v>
      </c>
      <c r="B69" s="25" t="s">
        <v>99</v>
      </c>
      <c r="C69" s="26"/>
      <c r="D69" s="26"/>
      <c r="E69" s="26"/>
      <c r="F69" s="26"/>
      <c r="G69" s="27"/>
      <c r="H69" s="1" t="s">
        <v>48</v>
      </c>
      <c r="I69" s="1" t="s">
        <v>49</v>
      </c>
    </row>
    <row r="70" spans="1:9" ht="15.75" customHeight="1">
      <c r="A70" s="1" t="s">
        <v>22</v>
      </c>
      <c r="B70" s="25" t="s">
        <v>100</v>
      </c>
      <c r="C70" s="26"/>
      <c r="D70" s="26"/>
      <c r="E70" s="26"/>
      <c r="F70" s="26"/>
      <c r="G70" s="27"/>
      <c r="H70" s="4">
        <f>ROUND(((1/12)*5%),4)</f>
        <v>4.1999999999999997E-3</v>
      </c>
      <c r="I70" s="2">
        <f t="shared" ref="I70:I74" si="3">ROUND(H70*$I$67,2)</f>
        <v>14.93</v>
      </c>
    </row>
    <row r="71" spans="1:9" ht="15.75" customHeight="1">
      <c r="A71" s="1" t="s">
        <v>24</v>
      </c>
      <c r="B71" s="25" t="s">
        <v>101</v>
      </c>
      <c r="C71" s="26"/>
      <c r="D71" s="26"/>
      <c r="E71" s="26"/>
      <c r="F71" s="26"/>
      <c r="G71" s="27"/>
      <c r="H71" s="4">
        <f>TRUNC(H70*H49,4)</f>
        <v>2.9999999999999997E-4</v>
      </c>
      <c r="I71" s="2">
        <f t="shared" si="3"/>
        <v>1.07</v>
      </c>
    </row>
    <row r="72" spans="1:9" ht="15.75" customHeight="1">
      <c r="A72" s="1" t="s">
        <v>27</v>
      </c>
      <c r="B72" s="25" t="s">
        <v>102</v>
      </c>
      <c r="C72" s="26"/>
      <c r="D72" s="26"/>
      <c r="E72" s="26"/>
      <c r="F72" s="26"/>
      <c r="G72" s="27"/>
      <c r="H72" s="4">
        <f>ROUND(((7/30)/12)*95%,4)</f>
        <v>1.8499999999999999E-2</v>
      </c>
      <c r="I72" s="2">
        <f t="shared" si="3"/>
        <v>65.739999999999995</v>
      </c>
    </row>
    <row r="73" spans="1:9" ht="15.75" customHeight="1">
      <c r="A73" s="1" t="s">
        <v>29</v>
      </c>
      <c r="B73" s="25" t="s">
        <v>103</v>
      </c>
      <c r="C73" s="26"/>
      <c r="D73" s="26"/>
      <c r="E73" s="26"/>
      <c r="F73" s="26"/>
      <c r="G73" s="27"/>
      <c r="H73" s="4">
        <f>ROUND(H72*H50,4)</f>
        <v>6.7000000000000002E-3</v>
      </c>
      <c r="I73" s="2">
        <f t="shared" si="3"/>
        <v>23.81</v>
      </c>
    </row>
    <row r="74" spans="1:9" ht="15.75" customHeight="1">
      <c r="A74" s="1" t="s">
        <v>54</v>
      </c>
      <c r="B74" s="25" t="s">
        <v>104</v>
      </c>
      <c r="C74" s="26"/>
      <c r="D74" s="26"/>
      <c r="E74" s="26"/>
      <c r="F74" s="26"/>
      <c r="G74" s="27"/>
      <c r="H74" s="4">
        <v>0.04</v>
      </c>
      <c r="I74" s="2">
        <f t="shared" si="3"/>
        <v>142.15</v>
      </c>
    </row>
    <row r="75" spans="1:9" ht="15.75" customHeight="1">
      <c r="A75" s="25" t="s">
        <v>105</v>
      </c>
      <c r="B75" s="26"/>
      <c r="C75" s="26"/>
      <c r="D75" s="26"/>
      <c r="E75" s="26"/>
      <c r="F75" s="26"/>
      <c r="G75" s="27"/>
      <c r="H75" s="4">
        <f t="shared" ref="H75:I75" si="4">SUM(H70:H74)</f>
        <v>6.9699999999999998E-2</v>
      </c>
      <c r="I75" s="2">
        <f t="shared" si="4"/>
        <v>247.7</v>
      </c>
    </row>
    <row r="76" spans="1:9" ht="15.75" customHeight="1">
      <c r="A76" s="29" t="s">
        <v>189</v>
      </c>
      <c r="B76" s="30"/>
      <c r="C76" s="30"/>
      <c r="D76" s="30"/>
      <c r="E76" s="30"/>
      <c r="F76" s="31"/>
      <c r="G76" s="25" t="s">
        <v>65</v>
      </c>
      <c r="H76" s="27"/>
      <c r="I76" s="2">
        <f>I31</f>
        <v>1878.48</v>
      </c>
    </row>
    <row r="77" spans="1:9" ht="15.75" customHeight="1">
      <c r="A77" s="32"/>
      <c r="B77" s="33"/>
      <c r="C77" s="33"/>
      <c r="D77" s="33"/>
      <c r="E77" s="33"/>
      <c r="F77" s="34"/>
      <c r="G77" s="25" t="s">
        <v>97</v>
      </c>
      <c r="H77" s="27"/>
      <c r="I77" s="2">
        <f>I64</f>
        <v>1675.1899999999998</v>
      </c>
    </row>
    <row r="78" spans="1:9" ht="15.75" customHeight="1">
      <c r="A78" s="32"/>
      <c r="B78" s="33"/>
      <c r="C78" s="33"/>
      <c r="D78" s="33"/>
      <c r="E78" s="33"/>
      <c r="F78" s="34"/>
      <c r="G78" s="25" t="s">
        <v>107</v>
      </c>
      <c r="H78" s="27"/>
      <c r="I78" s="2">
        <f>I75</f>
        <v>247.7</v>
      </c>
    </row>
    <row r="79" spans="1:9" ht="15.75" customHeight="1">
      <c r="A79" s="35"/>
      <c r="B79" s="36"/>
      <c r="C79" s="36"/>
      <c r="D79" s="36"/>
      <c r="E79" s="36"/>
      <c r="F79" s="37"/>
      <c r="G79" s="25" t="s">
        <v>67</v>
      </c>
      <c r="H79" s="27"/>
      <c r="I79" s="2">
        <f>SUM(I76:I78)</f>
        <v>3801.37</v>
      </c>
    </row>
    <row r="80" spans="1:9" ht="15.75" customHeight="1">
      <c r="A80" s="25" t="s">
        <v>108</v>
      </c>
      <c r="B80" s="26"/>
      <c r="C80" s="26"/>
      <c r="D80" s="26"/>
      <c r="E80" s="26"/>
      <c r="F80" s="26"/>
      <c r="G80" s="26"/>
      <c r="H80" s="26"/>
      <c r="I80" s="27"/>
    </row>
    <row r="81" spans="1:9" ht="15.75" customHeight="1">
      <c r="A81" s="25" t="s">
        <v>109</v>
      </c>
      <c r="B81" s="26"/>
      <c r="C81" s="26"/>
      <c r="D81" s="26"/>
      <c r="E81" s="26"/>
      <c r="F81" s="26"/>
      <c r="G81" s="27"/>
      <c r="H81" s="1" t="s">
        <v>48</v>
      </c>
      <c r="I81" s="1" t="s">
        <v>49</v>
      </c>
    </row>
    <row r="82" spans="1:9" ht="15.75" customHeight="1">
      <c r="A82" s="1" t="s">
        <v>22</v>
      </c>
      <c r="B82" s="25" t="s">
        <v>110</v>
      </c>
      <c r="C82" s="26"/>
      <c r="D82" s="26"/>
      <c r="E82" s="26"/>
      <c r="F82" s="26"/>
      <c r="G82" s="27"/>
      <c r="H82" s="4">
        <f>ROUND(((1+1/3)/12)/12,4)</f>
        <v>9.2999999999999992E-3</v>
      </c>
      <c r="I82" s="2">
        <f t="shared" ref="I82:I87" si="5">ROUND(H82*$I$79,2)</f>
        <v>35.35</v>
      </c>
    </row>
    <row r="83" spans="1:9" ht="15.75" customHeight="1">
      <c r="A83" s="1" t="s">
        <v>24</v>
      </c>
      <c r="B83" s="25" t="s">
        <v>111</v>
      </c>
      <c r="C83" s="26"/>
      <c r="D83" s="26"/>
      <c r="E83" s="26"/>
      <c r="F83" s="26"/>
      <c r="G83" s="27"/>
      <c r="H83" s="4">
        <f>ROUND((2/30)/12,4)</f>
        <v>5.5999999999999999E-3</v>
      </c>
      <c r="I83" s="2">
        <f t="shared" si="5"/>
        <v>21.29</v>
      </c>
    </row>
    <row r="84" spans="1:9" ht="15.75" customHeight="1">
      <c r="A84" s="1" t="s">
        <v>27</v>
      </c>
      <c r="B84" s="25" t="s">
        <v>112</v>
      </c>
      <c r="C84" s="26"/>
      <c r="D84" s="26"/>
      <c r="E84" s="26"/>
      <c r="F84" s="26"/>
      <c r="G84" s="27"/>
      <c r="H84" s="4">
        <f>ROUND(((5/30)/12)*2%,4)</f>
        <v>2.9999999999999997E-4</v>
      </c>
      <c r="I84" s="2">
        <f t="shared" si="5"/>
        <v>1.1399999999999999</v>
      </c>
    </row>
    <row r="85" spans="1:9" ht="15.75" customHeight="1">
      <c r="A85" s="1" t="s">
        <v>29</v>
      </c>
      <c r="B85" s="25" t="s">
        <v>113</v>
      </c>
      <c r="C85" s="26"/>
      <c r="D85" s="26"/>
      <c r="E85" s="26"/>
      <c r="F85" s="26"/>
      <c r="G85" s="27"/>
      <c r="H85" s="4">
        <f>ROUND(((15/30)/12)*8%,4)</f>
        <v>3.3E-3</v>
      </c>
      <c r="I85" s="2">
        <f t="shared" si="5"/>
        <v>12.54</v>
      </c>
    </row>
    <row r="86" spans="1:9" ht="15.75" customHeight="1">
      <c r="A86" s="1" t="s">
        <v>54</v>
      </c>
      <c r="B86" s="25" t="s">
        <v>114</v>
      </c>
      <c r="C86" s="26"/>
      <c r="D86" s="26"/>
      <c r="E86" s="26"/>
      <c r="F86" s="26"/>
      <c r="G86" s="27"/>
      <c r="H86" s="4">
        <f>ROUND(((1+1/3)/12*4/12)*2%,4)</f>
        <v>6.9999999999999999E-4</v>
      </c>
      <c r="I86" s="2">
        <f t="shared" si="5"/>
        <v>2.66</v>
      </c>
    </row>
    <row r="87" spans="1:9" ht="15.75" customHeight="1">
      <c r="A87" s="1" t="s">
        <v>56</v>
      </c>
      <c r="B87" s="25" t="s">
        <v>115</v>
      </c>
      <c r="C87" s="26"/>
      <c r="D87" s="26"/>
      <c r="E87" s="26"/>
      <c r="F87" s="26"/>
      <c r="G87" s="27"/>
      <c r="H87" s="4">
        <v>0</v>
      </c>
      <c r="I87" s="2">
        <f t="shared" si="5"/>
        <v>0</v>
      </c>
    </row>
    <row r="88" spans="1:9" ht="15.75" customHeight="1">
      <c r="A88" s="25" t="s">
        <v>116</v>
      </c>
      <c r="B88" s="26"/>
      <c r="C88" s="26"/>
      <c r="D88" s="26"/>
      <c r="E88" s="26"/>
      <c r="F88" s="26"/>
      <c r="G88" s="27"/>
      <c r="H88" s="4">
        <f t="shared" ref="H88:I88" si="6">SUM(H82:H87)</f>
        <v>1.9199999999999998E-2</v>
      </c>
      <c r="I88" s="2">
        <f t="shared" si="6"/>
        <v>72.97999999999999</v>
      </c>
    </row>
    <row r="89" spans="1:9" ht="15.75" customHeight="1">
      <c r="A89" s="25"/>
      <c r="B89" s="26"/>
      <c r="C89" s="26"/>
      <c r="D89" s="26"/>
      <c r="E89" s="26"/>
      <c r="F89" s="26"/>
      <c r="G89" s="26"/>
      <c r="H89" s="26"/>
      <c r="I89" s="27"/>
    </row>
    <row r="90" spans="1:9" ht="15.75" customHeight="1">
      <c r="A90" s="25" t="s">
        <v>117</v>
      </c>
      <c r="B90" s="26"/>
      <c r="C90" s="26"/>
      <c r="D90" s="26"/>
      <c r="E90" s="26"/>
      <c r="F90" s="26"/>
      <c r="G90" s="27"/>
      <c r="H90" s="1" t="s">
        <v>48</v>
      </c>
      <c r="I90" s="1" t="s">
        <v>49</v>
      </c>
    </row>
    <row r="91" spans="1:9" ht="15.75" customHeight="1">
      <c r="A91" s="1" t="s">
        <v>22</v>
      </c>
      <c r="B91" s="25" t="s">
        <v>118</v>
      </c>
      <c r="C91" s="26"/>
      <c r="D91" s="26"/>
      <c r="E91" s="26"/>
      <c r="F91" s="26"/>
      <c r="G91" s="27"/>
      <c r="H91" s="4">
        <v>0</v>
      </c>
      <c r="I91" s="2">
        <f>I31*H91</f>
        <v>0</v>
      </c>
    </row>
    <row r="92" spans="1:9" ht="15.75" customHeight="1">
      <c r="A92" s="25" t="s">
        <v>119</v>
      </c>
      <c r="B92" s="26"/>
      <c r="C92" s="26"/>
      <c r="D92" s="26"/>
      <c r="E92" s="26"/>
      <c r="F92" s="26"/>
      <c r="G92" s="27"/>
      <c r="H92" s="4">
        <f t="shared" ref="H92:I92" si="7">H91</f>
        <v>0</v>
      </c>
      <c r="I92" s="2">
        <f t="shared" si="7"/>
        <v>0</v>
      </c>
    </row>
    <row r="93" spans="1:9" ht="15.75" customHeight="1">
      <c r="A93" s="25"/>
      <c r="B93" s="26"/>
      <c r="C93" s="26"/>
      <c r="D93" s="26"/>
      <c r="E93" s="26"/>
      <c r="F93" s="26"/>
      <c r="G93" s="26"/>
      <c r="H93" s="26"/>
      <c r="I93" s="27"/>
    </row>
    <row r="94" spans="1:9" ht="15.75" customHeight="1">
      <c r="A94" s="25" t="s">
        <v>120</v>
      </c>
      <c r="B94" s="26"/>
      <c r="C94" s="26"/>
      <c r="D94" s="26"/>
      <c r="E94" s="26"/>
      <c r="F94" s="26"/>
      <c r="G94" s="26"/>
      <c r="H94" s="26"/>
      <c r="I94" s="27"/>
    </row>
    <row r="95" spans="1:9" ht="15.75" customHeight="1">
      <c r="A95" s="25" t="s">
        <v>121</v>
      </c>
      <c r="B95" s="26"/>
      <c r="C95" s="26"/>
      <c r="D95" s="26"/>
      <c r="E95" s="26"/>
      <c r="F95" s="26"/>
      <c r="G95" s="26"/>
      <c r="H95" s="27"/>
      <c r="I95" s="1" t="s">
        <v>49</v>
      </c>
    </row>
    <row r="96" spans="1:9" ht="15.75" customHeight="1">
      <c r="A96" s="1" t="s">
        <v>122</v>
      </c>
      <c r="B96" s="25" t="s">
        <v>123</v>
      </c>
      <c r="C96" s="26"/>
      <c r="D96" s="26"/>
      <c r="E96" s="26"/>
      <c r="F96" s="26"/>
      <c r="G96" s="26"/>
      <c r="H96" s="27"/>
      <c r="I96" s="2">
        <f>I88</f>
        <v>72.97999999999999</v>
      </c>
    </row>
    <row r="97" spans="1:9" ht="15.75" customHeight="1">
      <c r="A97" s="1" t="s">
        <v>124</v>
      </c>
      <c r="B97" s="25" t="s">
        <v>125</v>
      </c>
      <c r="C97" s="26"/>
      <c r="D97" s="26"/>
      <c r="E97" s="26"/>
      <c r="F97" s="26"/>
      <c r="G97" s="26"/>
      <c r="H97" s="27"/>
      <c r="I97" s="2">
        <f>I92</f>
        <v>0</v>
      </c>
    </row>
    <row r="98" spans="1:9" ht="15.75" customHeight="1">
      <c r="A98" s="25" t="s">
        <v>126</v>
      </c>
      <c r="B98" s="26"/>
      <c r="C98" s="26"/>
      <c r="D98" s="26"/>
      <c r="E98" s="26"/>
      <c r="F98" s="26"/>
      <c r="G98" s="26"/>
      <c r="H98" s="27"/>
      <c r="I98" s="2">
        <f>SUM(I96:I97)</f>
        <v>72.97999999999999</v>
      </c>
    </row>
    <row r="99" spans="1:9" ht="15.75" customHeight="1">
      <c r="A99" s="25"/>
      <c r="B99" s="26"/>
      <c r="C99" s="26"/>
      <c r="D99" s="26"/>
      <c r="E99" s="26"/>
      <c r="F99" s="26"/>
      <c r="G99" s="26"/>
      <c r="H99" s="26"/>
      <c r="I99" s="27"/>
    </row>
    <row r="100" spans="1:9" ht="15.75" customHeight="1">
      <c r="A100" s="25" t="s">
        <v>127</v>
      </c>
      <c r="B100" s="26"/>
      <c r="C100" s="26"/>
      <c r="D100" s="26"/>
      <c r="E100" s="26"/>
      <c r="F100" s="26"/>
      <c r="G100" s="26"/>
      <c r="H100" s="26"/>
      <c r="I100" s="27"/>
    </row>
    <row r="101" spans="1:9" ht="15.75" customHeight="1">
      <c r="A101" s="1">
        <v>5</v>
      </c>
      <c r="B101" s="25" t="s">
        <v>128</v>
      </c>
      <c r="C101" s="26"/>
      <c r="D101" s="26"/>
      <c r="E101" s="26"/>
      <c r="F101" s="26"/>
      <c r="G101" s="27"/>
      <c r="H101" s="1"/>
      <c r="I101" s="1" t="s">
        <v>49</v>
      </c>
    </row>
    <row r="102" spans="1:9" ht="15.75" customHeight="1">
      <c r="A102" s="1" t="s">
        <v>22</v>
      </c>
      <c r="B102" s="25" t="s">
        <v>129</v>
      </c>
      <c r="C102" s="26"/>
      <c r="D102" s="26"/>
      <c r="E102" s="26"/>
      <c r="F102" s="26"/>
      <c r="G102" s="27"/>
      <c r="H102" s="1" t="s">
        <v>83</v>
      </c>
      <c r="I102" s="2">
        <v>0</v>
      </c>
    </row>
    <row r="103" spans="1:9" ht="15.75" customHeight="1">
      <c r="A103" s="1" t="s">
        <v>24</v>
      </c>
      <c r="B103" s="25" t="s">
        <v>130</v>
      </c>
      <c r="C103" s="26"/>
      <c r="D103" s="26"/>
      <c r="E103" s="26"/>
      <c r="F103" s="26"/>
      <c r="G103" s="27"/>
      <c r="H103" s="1" t="s">
        <v>83</v>
      </c>
      <c r="I103" s="2">
        <v>0</v>
      </c>
    </row>
    <row r="104" spans="1:9" ht="15.75" customHeight="1">
      <c r="A104" s="1" t="s">
        <v>27</v>
      </c>
      <c r="B104" s="25" t="s">
        <v>131</v>
      </c>
      <c r="C104" s="26"/>
      <c r="D104" s="26"/>
      <c r="E104" s="26"/>
      <c r="F104" s="26"/>
      <c r="G104" s="27"/>
      <c r="H104" s="1" t="s">
        <v>83</v>
      </c>
      <c r="I104" s="2">
        <f>UNIFORMES!F76</f>
        <v>47.833333333333336</v>
      </c>
    </row>
    <row r="105" spans="1:9" ht="15.75" customHeight="1">
      <c r="A105" s="1" t="s">
        <v>29</v>
      </c>
      <c r="B105" s="25" t="s">
        <v>132</v>
      </c>
      <c r="C105" s="26"/>
      <c r="D105" s="26"/>
      <c r="E105" s="26"/>
      <c r="F105" s="26"/>
      <c r="G105" s="27"/>
      <c r="H105" s="1" t="s">
        <v>83</v>
      </c>
      <c r="I105" s="2">
        <f>'EQUIPAMENTOS-FERRAMENTAS'!I9</f>
        <v>0.27</v>
      </c>
    </row>
    <row r="106" spans="1:9" ht="15.75" customHeight="1">
      <c r="A106" s="25" t="s">
        <v>133</v>
      </c>
      <c r="B106" s="26"/>
      <c r="C106" s="26"/>
      <c r="D106" s="26"/>
      <c r="E106" s="26"/>
      <c r="F106" s="26"/>
      <c r="G106" s="27"/>
      <c r="H106" s="1" t="s">
        <v>83</v>
      </c>
      <c r="I106" s="2">
        <f>SUM(I102:I105)</f>
        <v>48.103333333333339</v>
      </c>
    </row>
    <row r="107" spans="1:9" ht="15.75" customHeight="1">
      <c r="A107" s="29" t="s">
        <v>190</v>
      </c>
      <c r="B107" s="30"/>
      <c r="C107" s="30"/>
      <c r="D107" s="30"/>
      <c r="E107" s="30"/>
      <c r="F107" s="31"/>
      <c r="G107" s="25" t="s">
        <v>65</v>
      </c>
      <c r="H107" s="27"/>
      <c r="I107" s="2">
        <f>I31</f>
        <v>1878.48</v>
      </c>
    </row>
    <row r="108" spans="1:9" ht="15.75" customHeight="1">
      <c r="A108" s="32"/>
      <c r="B108" s="33"/>
      <c r="C108" s="33"/>
      <c r="D108" s="33"/>
      <c r="E108" s="33"/>
      <c r="F108" s="34"/>
      <c r="G108" s="25" t="s">
        <v>97</v>
      </c>
      <c r="H108" s="27"/>
      <c r="I108" s="2">
        <f>I64</f>
        <v>1675.1899999999998</v>
      </c>
    </row>
    <row r="109" spans="1:9" ht="15.75" customHeight="1">
      <c r="A109" s="32"/>
      <c r="B109" s="33"/>
      <c r="C109" s="33"/>
      <c r="D109" s="33"/>
      <c r="E109" s="33"/>
      <c r="F109" s="34"/>
      <c r="G109" s="25" t="s">
        <v>107</v>
      </c>
      <c r="H109" s="27"/>
      <c r="I109" s="2">
        <f>I75</f>
        <v>247.7</v>
      </c>
    </row>
    <row r="110" spans="1:9" ht="15.75" customHeight="1">
      <c r="A110" s="32"/>
      <c r="B110" s="33"/>
      <c r="C110" s="33"/>
      <c r="D110" s="33"/>
      <c r="E110" s="33"/>
      <c r="F110" s="34"/>
      <c r="G110" s="25" t="s">
        <v>135</v>
      </c>
      <c r="H110" s="27"/>
      <c r="I110" s="2">
        <f>I98</f>
        <v>72.97999999999999</v>
      </c>
    </row>
    <row r="111" spans="1:9" ht="15.75" customHeight="1">
      <c r="A111" s="32"/>
      <c r="B111" s="33"/>
      <c r="C111" s="33"/>
      <c r="D111" s="33"/>
      <c r="E111" s="33"/>
      <c r="F111" s="34"/>
      <c r="G111" s="25" t="s">
        <v>136</v>
      </c>
      <c r="H111" s="27"/>
      <c r="I111" s="2">
        <f>I106</f>
        <v>48.103333333333339</v>
      </c>
    </row>
    <row r="112" spans="1:9" ht="15.75" customHeight="1">
      <c r="A112" s="35"/>
      <c r="B112" s="36"/>
      <c r="C112" s="36"/>
      <c r="D112" s="36"/>
      <c r="E112" s="36"/>
      <c r="F112" s="37"/>
      <c r="G112" s="25" t="s">
        <v>67</v>
      </c>
      <c r="H112" s="27"/>
      <c r="I112" s="2">
        <f>SUM(I107:I111)</f>
        <v>3922.4533333333334</v>
      </c>
    </row>
    <row r="113" spans="1:9" ht="15.75" customHeight="1">
      <c r="A113" s="25" t="s">
        <v>137</v>
      </c>
      <c r="B113" s="26"/>
      <c r="C113" s="26"/>
      <c r="D113" s="26"/>
      <c r="E113" s="26"/>
      <c r="F113" s="26"/>
      <c r="G113" s="26"/>
      <c r="H113" s="26"/>
      <c r="I113" s="27"/>
    </row>
    <row r="114" spans="1:9" ht="15.75" customHeight="1">
      <c r="A114" s="1">
        <v>6</v>
      </c>
      <c r="B114" s="25" t="s">
        <v>138</v>
      </c>
      <c r="C114" s="26"/>
      <c r="D114" s="26"/>
      <c r="E114" s="26"/>
      <c r="F114" s="26"/>
      <c r="G114" s="27"/>
      <c r="H114" s="1" t="s">
        <v>48</v>
      </c>
      <c r="I114" s="1" t="s">
        <v>49</v>
      </c>
    </row>
    <row r="115" spans="1:9" ht="15.75" customHeight="1">
      <c r="A115" s="1" t="s">
        <v>22</v>
      </c>
      <c r="B115" s="25" t="s">
        <v>139</v>
      </c>
      <c r="C115" s="26"/>
      <c r="D115" s="26"/>
      <c r="E115" s="26"/>
      <c r="F115" s="26"/>
      <c r="G115" s="27"/>
      <c r="H115" s="4">
        <v>1.4999999999999999E-2</v>
      </c>
      <c r="I115" s="2">
        <f>ROUND(H115*I112,2)</f>
        <v>58.84</v>
      </c>
    </row>
    <row r="116" spans="1:9" ht="15.75" customHeight="1">
      <c r="A116" s="1" t="s">
        <v>24</v>
      </c>
      <c r="B116" s="25" t="s">
        <v>140</v>
      </c>
      <c r="C116" s="26"/>
      <c r="D116" s="26"/>
      <c r="E116" s="26"/>
      <c r="F116" s="26"/>
      <c r="G116" s="27"/>
      <c r="H116" s="4">
        <v>1.43E-2</v>
      </c>
      <c r="I116" s="2">
        <f>ROUND(H116*(I112+I115),2)</f>
        <v>56.93</v>
      </c>
    </row>
    <row r="117" spans="1:9" ht="15.75" customHeight="1">
      <c r="A117" s="1" t="s">
        <v>27</v>
      </c>
      <c r="B117" s="25" t="s">
        <v>141</v>
      </c>
      <c r="C117" s="26"/>
      <c r="D117" s="26"/>
      <c r="E117" s="26"/>
      <c r="F117" s="26"/>
      <c r="G117" s="27"/>
      <c r="H117" s="4"/>
      <c r="I117" s="2"/>
    </row>
    <row r="118" spans="1:9" ht="15.75" customHeight="1">
      <c r="A118" s="1" t="s">
        <v>142</v>
      </c>
      <c r="B118" s="25" t="s">
        <v>143</v>
      </c>
      <c r="C118" s="26"/>
      <c r="D118" s="26"/>
      <c r="E118" s="26"/>
      <c r="F118" s="26"/>
      <c r="G118" s="27"/>
      <c r="H118" s="4">
        <v>1.6999999999999999E-3</v>
      </c>
      <c r="I118" s="2">
        <f t="shared" ref="I118:I120" si="8">ROUND($I$128*H118,2)</f>
        <v>7.3</v>
      </c>
    </row>
    <row r="119" spans="1:9" ht="15.75" customHeight="1">
      <c r="A119" s="1" t="s">
        <v>144</v>
      </c>
      <c r="B119" s="25" t="s">
        <v>145</v>
      </c>
      <c r="C119" s="26"/>
      <c r="D119" s="26"/>
      <c r="E119" s="26"/>
      <c r="F119" s="26"/>
      <c r="G119" s="27"/>
      <c r="H119" s="4">
        <v>7.6E-3</v>
      </c>
      <c r="I119" s="2">
        <f t="shared" si="8"/>
        <v>32.630000000000003</v>
      </c>
    </row>
    <row r="120" spans="1:9" ht="15.75" customHeight="1">
      <c r="A120" s="1" t="s">
        <v>146</v>
      </c>
      <c r="B120" s="25" t="s">
        <v>147</v>
      </c>
      <c r="C120" s="26"/>
      <c r="D120" s="26"/>
      <c r="E120" s="26"/>
      <c r="F120" s="26"/>
      <c r="G120" s="27"/>
      <c r="H120" s="4">
        <v>0.05</v>
      </c>
      <c r="I120" s="2">
        <f t="shared" si="8"/>
        <v>214.64</v>
      </c>
    </row>
    <row r="121" spans="1:9" ht="15.75" customHeight="1">
      <c r="A121" s="25" t="s">
        <v>148</v>
      </c>
      <c r="B121" s="26"/>
      <c r="C121" s="26"/>
      <c r="D121" s="26"/>
      <c r="E121" s="26"/>
      <c r="F121" s="26"/>
      <c r="G121" s="27"/>
      <c r="H121" s="4">
        <f t="shared" ref="H121:I121" si="9">SUM(H115:H120)</f>
        <v>8.8600000000000012E-2</v>
      </c>
      <c r="I121" s="2">
        <f t="shared" si="9"/>
        <v>370.34000000000003</v>
      </c>
    </row>
    <row r="122" spans="1:9" ht="15.75" customHeight="1">
      <c r="A122" s="1"/>
      <c r="B122" s="25"/>
      <c r="C122" s="26"/>
      <c r="D122" s="26"/>
      <c r="E122" s="26"/>
      <c r="F122" s="26"/>
      <c r="G122" s="26"/>
      <c r="H122" s="26"/>
      <c r="I122" s="27"/>
    </row>
    <row r="123" spans="1:9" ht="15.75" customHeight="1">
      <c r="A123" s="1" t="s">
        <v>149</v>
      </c>
      <c r="B123" s="25" t="s">
        <v>150</v>
      </c>
      <c r="C123" s="26"/>
      <c r="D123" s="26"/>
      <c r="E123" s="26"/>
      <c r="F123" s="26"/>
      <c r="G123" s="27"/>
      <c r="H123" s="4">
        <f>SUM(H118+H119+H120)</f>
        <v>5.9300000000000005E-2</v>
      </c>
      <c r="I123" s="1"/>
    </row>
    <row r="124" spans="1:9" ht="15.75" customHeight="1">
      <c r="A124" s="1"/>
      <c r="B124" s="25">
        <v>100</v>
      </c>
      <c r="C124" s="26"/>
      <c r="D124" s="26"/>
      <c r="E124" s="26"/>
      <c r="F124" s="26"/>
      <c r="G124" s="27"/>
      <c r="H124" s="1"/>
      <c r="I124" s="1"/>
    </row>
    <row r="125" spans="1:9" ht="15.75" customHeight="1">
      <c r="A125" s="1"/>
      <c r="B125" s="1"/>
      <c r="C125" s="1"/>
      <c r="D125" s="1"/>
      <c r="E125" s="1"/>
      <c r="F125" s="1"/>
      <c r="G125" s="1"/>
      <c r="H125" s="1"/>
      <c r="I125" s="1"/>
    </row>
    <row r="126" spans="1:9" ht="15.75" customHeight="1">
      <c r="A126" s="1" t="s">
        <v>151</v>
      </c>
      <c r="B126" s="25" t="s">
        <v>152</v>
      </c>
      <c r="C126" s="26"/>
      <c r="D126" s="26"/>
      <c r="E126" s="26"/>
      <c r="F126" s="26"/>
      <c r="G126" s="27"/>
      <c r="H126" s="1"/>
      <c r="I126" s="2">
        <f>I112+I115+I116</f>
        <v>4038.2233333333334</v>
      </c>
    </row>
    <row r="127" spans="1:9" ht="15.75" customHeight="1">
      <c r="A127" s="1"/>
      <c r="B127" s="1"/>
      <c r="C127" s="1"/>
      <c r="D127" s="1"/>
      <c r="E127" s="1"/>
      <c r="F127" s="1"/>
      <c r="G127" s="1"/>
      <c r="H127" s="1"/>
      <c r="I127" s="2"/>
    </row>
    <row r="128" spans="1:9" ht="15.75" customHeight="1">
      <c r="A128" s="1" t="s">
        <v>153</v>
      </c>
      <c r="B128" s="25" t="s">
        <v>154</v>
      </c>
      <c r="C128" s="26"/>
      <c r="D128" s="26"/>
      <c r="E128" s="26"/>
      <c r="F128" s="26"/>
      <c r="G128" s="27"/>
      <c r="H128" s="1"/>
      <c r="I128" s="2">
        <f>ROUND(I126/(1-H123),2)</f>
        <v>4292.79</v>
      </c>
    </row>
    <row r="129" spans="1:9" ht="15.75" customHeight="1">
      <c r="A129" s="1"/>
      <c r="B129" s="1"/>
      <c r="C129" s="1"/>
      <c r="D129" s="1"/>
      <c r="E129" s="1"/>
      <c r="F129" s="1"/>
      <c r="G129" s="1"/>
      <c r="H129" s="1"/>
      <c r="I129" s="2"/>
    </row>
    <row r="130" spans="1:9" ht="15.75" customHeight="1">
      <c r="A130" s="1"/>
      <c r="B130" s="25" t="s">
        <v>155</v>
      </c>
      <c r="C130" s="26"/>
      <c r="D130" s="26"/>
      <c r="E130" s="26"/>
      <c r="F130" s="26"/>
      <c r="G130" s="27"/>
      <c r="H130" s="1"/>
      <c r="I130" s="2">
        <f>I128-I126</f>
        <v>254.56666666666661</v>
      </c>
    </row>
    <row r="131" spans="1:9" ht="15.75" customHeight="1">
      <c r="A131" s="1"/>
      <c r="B131" s="1"/>
      <c r="C131" s="1"/>
      <c r="D131" s="1"/>
      <c r="E131" s="1"/>
      <c r="F131" s="1"/>
      <c r="G131" s="1"/>
      <c r="H131" s="1"/>
      <c r="I131" s="2"/>
    </row>
    <row r="132" spans="1:9" ht="15.75" customHeight="1">
      <c r="A132" s="25" t="s">
        <v>156</v>
      </c>
      <c r="B132" s="26"/>
      <c r="C132" s="26"/>
      <c r="D132" s="26"/>
      <c r="E132" s="26"/>
      <c r="F132" s="26"/>
      <c r="G132" s="26"/>
      <c r="H132" s="26"/>
      <c r="I132" s="27"/>
    </row>
    <row r="133" spans="1:9" ht="15.75" customHeight="1">
      <c r="A133" s="25" t="s">
        <v>157</v>
      </c>
      <c r="B133" s="26"/>
      <c r="C133" s="26"/>
      <c r="D133" s="26"/>
      <c r="E133" s="26"/>
      <c r="F133" s="26"/>
      <c r="G133" s="26"/>
      <c r="H133" s="27"/>
      <c r="I133" s="1" t="s">
        <v>49</v>
      </c>
    </row>
    <row r="134" spans="1:9" ht="15.75" customHeight="1">
      <c r="A134" s="1" t="s">
        <v>22</v>
      </c>
      <c r="B134" s="25" t="str">
        <f>A23</f>
        <v>MÓDULO 1 - COMPOSIÇÃO DA REMUNERAÇÃO</v>
      </c>
      <c r="C134" s="26"/>
      <c r="D134" s="26"/>
      <c r="E134" s="26"/>
      <c r="F134" s="26"/>
      <c r="G134" s="26"/>
      <c r="H134" s="27"/>
      <c r="I134" s="2">
        <f>I31</f>
        <v>1878.48</v>
      </c>
    </row>
    <row r="135" spans="1:9" ht="15.75" customHeight="1">
      <c r="A135" s="1" t="s">
        <v>24</v>
      </c>
      <c r="B135" s="25" t="str">
        <f>A33</f>
        <v>MÓDULO 2 – ENCARGOS E BENEFÍCIOS ANUAIS, MENSAIS E DIÁRIOS</v>
      </c>
      <c r="C135" s="26"/>
      <c r="D135" s="26"/>
      <c r="E135" s="26"/>
      <c r="F135" s="26"/>
      <c r="G135" s="26"/>
      <c r="H135" s="27"/>
      <c r="I135" s="2">
        <f>I64</f>
        <v>1675.1899999999998</v>
      </c>
    </row>
    <row r="136" spans="1:9" ht="15.75" customHeight="1">
      <c r="A136" s="1" t="s">
        <v>27</v>
      </c>
      <c r="B136" s="25" t="str">
        <f>A68</f>
        <v>MÓDULO 3 – PROVISÃO PARA RESCISÃO</v>
      </c>
      <c r="C136" s="26"/>
      <c r="D136" s="26"/>
      <c r="E136" s="26"/>
      <c r="F136" s="26"/>
      <c r="G136" s="26"/>
      <c r="H136" s="27"/>
      <c r="I136" s="2">
        <f>I75</f>
        <v>247.7</v>
      </c>
    </row>
    <row r="137" spans="1:9" ht="15.75" customHeight="1">
      <c r="A137" s="1" t="s">
        <v>29</v>
      </c>
      <c r="B137" s="25" t="str">
        <f>A80</f>
        <v>MÓDULO 4 – CUSTO DE REPOSIÇÃO DO PROFISSIONAL AUSENTE</v>
      </c>
      <c r="C137" s="26"/>
      <c r="D137" s="26"/>
      <c r="E137" s="26"/>
      <c r="F137" s="26"/>
      <c r="G137" s="26"/>
      <c r="H137" s="27"/>
      <c r="I137" s="2">
        <f>I98</f>
        <v>72.97999999999999</v>
      </c>
    </row>
    <row r="138" spans="1:9" ht="15.75" customHeight="1">
      <c r="A138" s="1" t="s">
        <v>54</v>
      </c>
      <c r="B138" s="25" t="str">
        <f>A100</f>
        <v>MÓDULO 5 – INSUMOS DIVERSOS</v>
      </c>
      <c r="C138" s="26"/>
      <c r="D138" s="26"/>
      <c r="E138" s="26"/>
      <c r="F138" s="26"/>
      <c r="G138" s="26"/>
      <c r="H138" s="27"/>
      <c r="I138" s="2">
        <f>I106</f>
        <v>48.103333333333339</v>
      </c>
    </row>
    <row r="139" spans="1:9" ht="15.75" customHeight="1">
      <c r="A139" s="25" t="s">
        <v>158</v>
      </c>
      <c r="B139" s="26"/>
      <c r="C139" s="26"/>
      <c r="D139" s="26"/>
      <c r="E139" s="26"/>
      <c r="F139" s="26"/>
      <c r="G139" s="26"/>
      <c r="H139" s="27"/>
      <c r="I139" s="2">
        <f>SUM(I134:I138)</f>
        <v>3922.4533333333334</v>
      </c>
    </row>
    <row r="140" spans="1:9" ht="15.75" customHeight="1">
      <c r="A140" s="1" t="s">
        <v>56</v>
      </c>
      <c r="B140" s="25" t="str">
        <f>A113</f>
        <v>MÓDULO 6 – CUSTOS INDIRETOS, TRIBUTOS E LUCRO</v>
      </c>
      <c r="C140" s="26"/>
      <c r="D140" s="26"/>
      <c r="E140" s="26"/>
      <c r="F140" s="26"/>
      <c r="G140" s="26"/>
      <c r="H140" s="27"/>
      <c r="I140" s="2">
        <f>I121</f>
        <v>370.34000000000003</v>
      </c>
    </row>
    <row r="141" spans="1:9" ht="15.75" customHeight="1">
      <c r="A141" s="25" t="s">
        <v>159</v>
      </c>
      <c r="B141" s="26"/>
      <c r="C141" s="26"/>
      <c r="D141" s="26"/>
      <c r="E141" s="26"/>
      <c r="F141" s="26"/>
      <c r="G141" s="26"/>
      <c r="H141" s="27"/>
      <c r="I141" s="2">
        <f>SUM(I139:I140)</f>
        <v>4292.7933333333331</v>
      </c>
    </row>
    <row r="142" spans="1:9" ht="15.75" customHeight="1"/>
    <row r="143" spans="1:9" ht="15.75" customHeight="1"/>
    <row r="144" spans="1:9"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5">
    <mergeCell ref="A34:G34"/>
    <mergeCell ref="B35:G35"/>
    <mergeCell ref="B36:G36"/>
    <mergeCell ref="A37:G37"/>
    <mergeCell ref="G38:H38"/>
    <mergeCell ref="G39:H39"/>
    <mergeCell ref="G40:H40"/>
    <mergeCell ref="A38:F40"/>
    <mergeCell ref="A41:G41"/>
    <mergeCell ref="B42:G42"/>
    <mergeCell ref="B43:G43"/>
    <mergeCell ref="B44:G44"/>
    <mergeCell ref="B45:G45"/>
    <mergeCell ref="B46:G46"/>
    <mergeCell ref="B47:G47"/>
    <mergeCell ref="B48:G48"/>
    <mergeCell ref="B49:G49"/>
    <mergeCell ref="A50:G50"/>
    <mergeCell ref="A51:I51"/>
    <mergeCell ref="A52:G52"/>
    <mergeCell ref="B53:G53"/>
    <mergeCell ref="B54:G54"/>
    <mergeCell ref="B55:G55"/>
    <mergeCell ref="B56:G56"/>
    <mergeCell ref="A57:H57"/>
    <mergeCell ref="A58:I58"/>
    <mergeCell ref="A59:I59"/>
    <mergeCell ref="A60:H60"/>
    <mergeCell ref="B61:H61"/>
    <mergeCell ref="B62:H62"/>
    <mergeCell ref="B63:H63"/>
    <mergeCell ref="A64:H64"/>
    <mergeCell ref="A65:F67"/>
    <mergeCell ref="G65:H65"/>
    <mergeCell ref="G66:H66"/>
    <mergeCell ref="G67:H67"/>
    <mergeCell ref="A68:I68"/>
    <mergeCell ref="B69:G69"/>
    <mergeCell ref="B70:G70"/>
    <mergeCell ref="B71:G71"/>
    <mergeCell ref="B72:G72"/>
    <mergeCell ref="B73:G73"/>
    <mergeCell ref="A1:I1"/>
    <mergeCell ref="A3:I3"/>
    <mergeCell ref="A4:I4"/>
    <mergeCell ref="A5:G5"/>
    <mergeCell ref="H5:I5"/>
    <mergeCell ref="A6:I6"/>
    <mergeCell ref="A7:I7"/>
    <mergeCell ref="C14:D14"/>
    <mergeCell ref="E14:I14"/>
    <mergeCell ref="B8:H8"/>
    <mergeCell ref="B9:H9"/>
    <mergeCell ref="B10:H10"/>
    <mergeCell ref="B11:H11"/>
    <mergeCell ref="A12:I12"/>
    <mergeCell ref="A13:I13"/>
    <mergeCell ref="A14:B14"/>
    <mergeCell ref="A15:B15"/>
    <mergeCell ref="C15:D15"/>
    <mergeCell ref="E15:I15"/>
    <mergeCell ref="A16:I16"/>
    <mergeCell ref="B17:H17"/>
    <mergeCell ref="B18:H18"/>
    <mergeCell ref="B19:H19"/>
    <mergeCell ref="B20:H20"/>
    <mergeCell ref="B21:H21"/>
    <mergeCell ref="A22:I22"/>
    <mergeCell ref="A23:I23"/>
    <mergeCell ref="B24:G24"/>
    <mergeCell ref="B25:G25"/>
    <mergeCell ref="B26:G26"/>
    <mergeCell ref="B27:G27"/>
    <mergeCell ref="B28:G28"/>
    <mergeCell ref="B29:G29"/>
    <mergeCell ref="B30:G30"/>
    <mergeCell ref="A31:H31"/>
    <mergeCell ref="A32:I32"/>
    <mergeCell ref="A33:I33"/>
    <mergeCell ref="B74:G74"/>
    <mergeCell ref="A75:G75"/>
    <mergeCell ref="A76:F79"/>
    <mergeCell ref="G76:H76"/>
    <mergeCell ref="G77:H77"/>
    <mergeCell ref="G78:H78"/>
    <mergeCell ref="G79:H79"/>
    <mergeCell ref="B138:H138"/>
    <mergeCell ref="A80:I80"/>
    <mergeCell ref="A81:G81"/>
    <mergeCell ref="B82:G82"/>
    <mergeCell ref="B83:G83"/>
    <mergeCell ref="B84:G84"/>
    <mergeCell ref="B85:G85"/>
    <mergeCell ref="B86:G86"/>
    <mergeCell ref="B87:G87"/>
    <mergeCell ref="A88:G88"/>
    <mergeCell ref="A89:I89"/>
    <mergeCell ref="A90:G90"/>
    <mergeCell ref="B91:G91"/>
    <mergeCell ref="A92:G92"/>
    <mergeCell ref="A93:I93"/>
    <mergeCell ref="A94:I94"/>
    <mergeCell ref="A139:H139"/>
    <mergeCell ref="B140:H140"/>
    <mergeCell ref="A141:H141"/>
    <mergeCell ref="B130:G130"/>
    <mergeCell ref="A132:I132"/>
    <mergeCell ref="A133:H133"/>
    <mergeCell ref="B134:H134"/>
    <mergeCell ref="B135:H135"/>
    <mergeCell ref="B136:H136"/>
    <mergeCell ref="B137:H137"/>
    <mergeCell ref="A95:H95"/>
    <mergeCell ref="B96:H96"/>
    <mergeCell ref="B97:H97"/>
    <mergeCell ref="A98:H98"/>
    <mergeCell ref="A99:I99"/>
    <mergeCell ref="A100:I100"/>
    <mergeCell ref="G107:H107"/>
    <mergeCell ref="G108:H108"/>
    <mergeCell ref="G109:H109"/>
    <mergeCell ref="G110:H110"/>
    <mergeCell ref="G111:H111"/>
    <mergeCell ref="G112:H112"/>
    <mergeCell ref="B101:G101"/>
    <mergeCell ref="B102:G102"/>
    <mergeCell ref="B103:G103"/>
    <mergeCell ref="B104:G104"/>
    <mergeCell ref="B105:G105"/>
    <mergeCell ref="A106:G106"/>
    <mergeCell ref="A107:F112"/>
    <mergeCell ref="B122:I122"/>
    <mergeCell ref="B123:G123"/>
    <mergeCell ref="B124:G124"/>
    <mergeCell ref="B126:G126"/>
    <mergeCell ref="B128:G128"/>
    <mergeCell ref="A113:I113"/>
    <mergeCell ref="B114:G114"/>
    <mergeCell ref="B115:G115"/>
    <mergeCell ref="B116:G116"/>
    <mergeCell ref="B117:G117"/>
    <mergeCell ref="B118:G118"/>
    <mergeCell ref="B119:G119"/>
    <mergeCell ref="B120:G120"/>
    <mergeCell ref="A121:G121"/>
  </mergeCells>
  <pageMargins left="0.78740157480314965" right="0.78740157480314965" top="1.0629921259842521" bottom="1.0629921259842521" header="0" footer="0"/>
  <pageSetup paperSize="9" scale="60" orientation="portrait" r:id="rId1"/>
  <headerFooter>
    <oddHeader>&amp;C&amp;A</oddHeader>
    <oddFooter>&amp;CPágina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000"/>
  <sheetViews>
    <sheetView topLeftCell="A9" workbookViewId="0">
      <selection activeCell="L21" sqref="L21"/>
    </sheetView>
  </sheetViews>
  <sheetFormatPr defaultColWidth="14.44140625" defaultRowHeight="15" customHeight="1"/>
  <cols>
    <col min="1" max="1" width="7.44140625" customWidth="1"/>
    <col min="2" max="2" width="52.6640625" customWidth="1"/>
    <col min="3" max="3" width="13" customWidth="1"/>
    <col min="4" max="4" width="14.5546875" customWidth="1"/>
    <col min="5" max="5" width="14.88671875" customWidth="1"/>
    <col min="6" max="6" width="17.33203125" customWidth="1"/>
    <col min="7" max="26" width="9" customWidth="1"/>
  </cols>
  <sheetData>
    <row r="1" spans="1:6" ht="15.75" customHeight="1">
      <c r="A1" s="39" t="s">
        <v>191</v>
      </c>
      <c r="B1" s="26"/>
      <c r="C1" s="26"/>
      <c r="D1" s="26"/>
      <c r="E1" s="26"/>
      <c r="F1" s="27"/>
    </row>
    <row r="2" spans="1:6" ht="14.4">
      <c r="A2" s="1"/>
      <c r="B2" s="1"/>
      <c r="C2" s="1"/>
      <c r="D2" s="1"/>
      <c r="E2" s="1"/>
      <c r="F2" s="1"/>
    </row>
    <row r="3" spans="1:6" ht="15" customHeight="1">
      <c r="A3" s="25" t="s">
        <v>192</v>
      </c>
      <c r="B3" s="26"/>
      <c r="C3" s="26"/>
      <c r="D3" s="26"/>
      <c r="E3" s="26"/>
      <c r="F3" s="27"/>
    </row>
    <row r="4" spans="1:6" ht="15" customHeight="1">
      <c r="A4" s="25" t="s">
        <v>193</v>
      </c>
      <c r="B4" s="26"/>
      <c r="C4" s="26"/>
      <c r="D4" s="26"/>
      <c r="E4" s="26"/>
      <c r="F4" s="27"/>
    </row>
    <row r="5" spans="1:6" ht="13.5" customHeight="1">
      <c r="A5" s="25" t="s">
        <v>194</v>
      </c>
      <c r="B5" s="26"/>
      <c r="C5" s="26"/>
      <c r="D5" s="26"/>
      <c r="E5" s="26"/>
      <c r="F5" s="27"/>
    </row>
    <row r="6" spans="1:6" ht="14.4">
      <c r="A6" s="1" t="s">
        <v>2</v>
      </c>
      <c r="B6" s="1" t="s">
        <v>195</v>
      </c>
      <c r="C6" s="1" t="s">
        <v>196</v>
      </c>
      <c r="D6" s="1" t="s">
        <v>197</v>
      </c>
      <c r="E6" s="1" t="s">
        <v>198</v>
      </c>
      <c r="F6" s="1" t="s">
        <v>67</v>
      </c>
    </row>
    <row r="7" spans="1:6" ht="57.6">
      <c r="A7" s="1">
        <v>1</v>
      </c>
      <c r="B7" s="3" t="s">
        <v>199</v>
      </c>
      <c r="C7" s="1">
        <v>5</v>
      </c>
      <c r="D7" s="1" t="s">
        <v>200</v>
      </c>
      <c r="E7" s="2">
        <v>10</v>
      </c>
      <c r="F7" s="2">
        <f t="shared" ref="F7:F8" si="0">E7*C7</f>
        <v>50</v>
      </c>
    </row>
    <row r="8" spans="1:6" ht="43.2">
      <c r="A8" s="1">
        <v>2</v>
      </c>
      <c r="B8" s="3" t="s">
        <v>201</v>
      </c>
      <c r="C8" s="1">
        <v>3</v>
      </c>
      <c r="D8" s="1" t="s">
        <v>202</v>
      </c>
      <c r="E8" s="2">
        <v>8.75</v>
      </c>
      <c r="F8" s="2">
        <f t="shared" si="0"/>
        <v>26.25</v>
      </c>
    </row>
    <row r="9" spans="1:6" ht="13.5" customHeight="1">
      <c r="A9" s="25" t="s">
        <v>203</v>
      </c>
      <c r="B9" s="26"/>
      <c r="C9" s="26"/>
      <c r="D9" s="26"/>
      <c r="E9" s="27"/>
      <c r="F9" s="2">
        <f>SUM(F7:F8)</f>
        <v>76.25</v>
      </c>
    </row>
    <row r="10" spans="1:6" ht="13.5" customHeight="1">
      <c r="A10" s="25" t="s">
        <v>204</v>
      </c>
      <c r="B10" s="26"/>
      <c r="C10" s="26"/>
      <c r="D10" s="26"/>
      <c r="E10" s="27"/>
      <c r="F10" s="2">
        <f>F9/12</f>
        <v>6.354166666666667</v>
      </c>
    </row>
    <row r="11" spans="1:6" ht="13.5" customHeight="1">
      <c r="A11" s="25" t="s">
        <v>205</v>
      </c>
      <c r="B11" s="26"/>
      <c r="C11" s="26"/>
      <c r="D11" s="26"/>
      <c r="E11" s="26"/>
      <c r="F11" s="27"/>
    </row>
    <row r="12" spans="1:6" ht="13.5" customHeight="1">
      <c r="A12" s="25" t="s">
        <v>206</v>
      </c>
      <c r="B12" s="26"/>
      <c r="C12" s="26"/>
      <c r="D12" s="26"/>
      <c r="E12" s="26"/>
      <c r="F12" s="27"/>
    </row>
    <row r="13" spans="1:6" ht="14.4">
      <c r="A13" s="1" t="s">
        <v>2</v>
      </c>
      <c r="B13" s="1" t="s">
        <v>195</v>
      </c>
      <c r="C13" s="1" t="s">
        <v>196</v>
      </c>
      <c r="D13" s="1" t="s">
        <v>197</v>
      </c>
      <c r="E13" s="1" t="s">
        <v>198</v>
      </c>
      <c r="F13" s="1" t="s">
        <v>67</v>
      </c>
    </row>
    <row r="14" spans="1:6" ht="57.6">
      <c r="A14" s="1">
        <v>1</v>
      </c>
      <c r="B14" s="3" t="s">
        <v>207</v>
      </c>
      <c r="C14" s="1">
        <v>5</v>
      </c>
      <c r="D14" s="1" t="s">
        <v>200</v>
      </c>
      <c r="E14" s="2">
        <v>10</v>
      </c>
      <c r="F14" s="2">
        <f t="shared" ref="F14:F15" si="1">E14*C14</f>
        <v>50</v>
      </c>
    </row>
    <row r="15" spans="1:6" ht="29.25" customHeight="1">
      <c r="A15" s="1">
        <v>2</v>
      </c>
      <c r="B15" s="3" t="s">
        <v>208</v>
      </c>
      <c r="C15" s="1">
        <v>6</v>
      </c>
      <c r="D15" s="1" t="s">
        <v>209</v>
      </c>
      <c r="E15" s="2">
        <v>8.75</v>
      </c>
      <c r="F15" s="2">
        <f t="shared" si="1"/>
        <v>52.5</v>
      </c>
    </row>
    <row r="16" spans="1:6" ht="15" customHeight="1">
      <c r="A16" s="25" t="s">
        <v>203</v>
      </c>
      <c r="B16" s="26"/>
      <c r="C16" s="26"/>
      <c r="D16" s="26"/>
      <c r="E16" s="27"/>
      <c r="F16" s="2">
        <f>SUM(F14:F15)</f>
        <v>102.5</v>
      </c>
    </row>
    <row r="17" spans="1:6" ht="13.5" customHeight="1">
      <c r="A17" s="25" t="s">
        <v>204</v>
      </c>
      <c r="B17" s="26"/>
      <c r="C17" s="26"/>
      <c r="D17" s="26"/>
      <c r="E17" s="27"/>
      <c r="F17" s="2">
        <f>F16/12</f>
        <v>8.5416666666666661</v>
      </c>
    </row>
    <row r="18" spans="1:6" ht="13.5" customHeight="1">
      <c r="A18" s="25" t="s">
        <v>210</v>
      </c>
      <c r="B18" s="26"/>
      <c r="C18" s="26"/>
      <c r="D18" s="26"/>
      <c r="E18" s="26"/>
      <c r="F18" s="27"/>
    </row>
    <row r="19" spans="1:6" ht="13.5" customHeight="1">
      <c r="A19" s="25" t="s">
        <v>211</v>
      </c>
      <c r="B19" s="26"/>
      <c r="C19" s="26"/>
      <c r="D19" s="26"/>
      <c r="E19" s="26"/>
      <c r="F19" s="27"/>
    </row>
    <row r="20" spans="1:6" ht="14.4">
      <c r="A20" s="1" t="s">
        <v>2</v>
      </c>
      <c r="B20" s="1" t="s">
        <v>195</v>
      </c>
      <c r="C20" s="1" t="s">
        <v>196</v>
      </c>
      <c r="D20" s="1" t="s">
        <v>197</v>
      </c>
      <c r="E20" s="1" t="s">
        <v>198</v>
      </c>
      <c r="F20" s="1" t="s">
        <v>67</v>
      </c>
    </row>
    <row r="21" spans="1:6" ht="15.75" customHeight="1">
      <c r="A21" s="1">
        <v>1</v>
      </c>
      <c r="B21" s="3" t="s">
        <v>212</v>
      </c>
      <c r="C21" s="1">
        <v>4</v>
      </c>
      <c r="D21" s="1" t="s">
        <v>213</v>
      </c>
      <c r="E21" s="2">
        <v>1.81</v>
      </c>
      <c r="F21" s="2">
        <f>E21*C21</f>
        <v>7.24</v>
      </c>
    </row>
    <row r="22" spans="1:6" ht="13.5" customHeight="1">
      <c r="A22" s="25" t="s">
        <v>203</v>
      </c>
      <c r="B22" s="26"/>
      <c r="C22" s="26"/>
      <c r="D22" s="26"/>
      <c r="E22" s="27"/>
      <c r="F22" s="2">
        <v>7.24</v>
      </c>
    </row>
    <row r="23" spans="1:6" ht="13.5" customHeight="1">
      <c r="A23" s="25" t="s">
        <v>204</v>
      </c>
      <c r="B23" s="26"/>
      <c r="C23" s="26"/>
      <c r="D23" s="26"/>
      <c r="E23" s="27"/>
      <c r="F23" s="2">
        <f>F22/12</f>
        <v>0.60333333333333339</v>
      </c>
    </row>
    <row r="24" spans="1:6" ht="13.5" customHeight="1">
      <c r="A24" s="25" t="s">
        <v>214</v>
      </c>
      <c r="B24" s="26"/>
      <c r="C24" s="26"/>
      <c r="D24" s="26"/>
      <c r="E24" s="26"/>
      <c r="F24" s="27"/>
    </row>
    <row r="25" spans="1:6" ht="13.5" customHeight="1">
      <c r="A25" s="25" t="s">
        <v>215</v>
      </c>
      <c r="B25" s="26"/>
      <c r="C25" s="26"/>
      <c r="D25" s="26"/>
      <c r="E25" s="26"/>
      <c r="F25" s="27"/>
    </row>
    <row r="26" spans="1:6" ht="15.75" customHeight="1">
      <c r="A26" s="1" t="s">
        <v>2</v>
      </c>
      <c r="B26" s="1" t="s">
        <v>195</v>
      </c>
      <c r="C26" s="1" t="s">
        <v>196</v>
      </c>
      <c r="D26" s="1" t="s">
        <v>197</v>
      </c>
      <c r="E26" s="1" t="s">
        <v>198</v>
      </c>
      <c r="F26" s="1" t="s">
        <v>67</v>
      </c>
    </row>
    <row r="27" spans="1:6" ht="15.75" customHeight="1">
      <c r="A27" s="1">
        <v>1</v>
      </c>
      <c r="B27" s="3" t="s">
        <v>216</v>
      </c>
      <c r="C27" s="1">
        <v>4</v>
      </c>
      <c r="D27" s="1" t="s">
        <v>213</v>
      </c>
      <c r="E27" s="2">
        <v>29.6</v>
      </c>
      <c r="F27" s="2">
        <f t="shared" ref="F27:F29" si="2">E27*C27</f>
        <v>118.4</v>
      </c>
    </row>
    <row r="28" spans="1:6" ht="15.75" customHeight="1">
      <c r="A28" s="1">
        <v>2</v>
      </c>
      <c r="B28" s="3" t="s">
        <v>217</v>
      </c>
      <c r="C28" s="1">
        <v>250</v>
      </c>
      <c r="D28" s="1" t="s">
        <v>213</v>
      </c>
      <c r="E28" s="2">
        <v>1.52</v>
      </c>
      <c r="F28" s="2">
        <f t="shared" si="2"/>
        <v>380</v>
      </c>
    </row>
    <row r="29" spans="1:6" ht="15.75" customHeight="1">
      <c r="A29" s="1">
        <v>3</v>
      </c>
      <c r="B29" s="3" t="s">
        <v>218</v>
      </c>
      <c r="C29" s="1">
        <v>2</v>
      </c>
      <c r="D29" s="1" t="s">
        <v>213</v>
      </c>
      <c r="E29" s="2">
        <v>6.25</v>
      </c>
      <c r="F29" s="2">
        <f t="shared" si="2"/>
        <v>12.5</v>
      </c>
    </row>
    <row r="30" spans="1:6" ht="13.5" customHeight="1">
      <c r="A30" s="25" t="s">
        <v>203</v>
      </c>
      <c r="B30" s="26"/>
      <c r="C30" s="26"/>
      <c r="D30" s="26"/>
      <c r="E30" s="27"/>
      <c r="F30" s="2">
        <f>SUM(F27:F29)</f>
        <v>510.9</v>
      </c>
    </row>
    <row r="31" spans="1:6" ht="13.5" customHeight="1">
      <c r="A31" s="25" t="s">
        <v>204</v>
      </c>
      <c r="B31" s="26"/>
      <c r="C31" s="26"/>
      <c r="D31" s="26"/>
      <c r="E31" s="27"/>
      <c r="F31" s="2">
        <f>F30/12</f>
        <v>42.574999999999996</v>
      </c>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A1:F1"/>
    <mergeCell ref="A3:F3"/>
    <mergeCell ref="A4:F4"/>
    <mergeCell ref="A5:F5"/>
    <mergeCell ref="A9:E9"/>
    <mergeCell ref="A10:E10"/>
    <mergeCell ref="A11:F11"/>
    <mergeCell ref="A24:F24"/>
    <mergeCell ref="A25:F25"/>
    <mergeCell ref="A30:E30"/>
    <mergeCell ref="A31:E31"/>
    <mergeCell ref="A12:F12"/>
    <mergeCell ref="A16:E16"/>
    <mergeCell ref="A17:E17"/>
    <mergeCell ref="A18:F18"/>
    <mergeCell ref="A19:F19"/>
    <mergeCell ref="A22:E22"/>
    <mergeCell ref="A23:E23"/>
  </mergeCells>
  <pageMargins left="0.78680555555555598" right="0.78680555555555598" top="1.0506944444444399" bottom="1.0506944444444399" header="0" footer="0"/>
  <pageSetup paperSize="9" scale="7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00"/>
  <sheetViews>
    <sheetView topLeftCell="A52" workbookViewId="0">
      <selection activeCell="I55" sqref="I55"/>
    </sheetView>
  </sheetViews>
  <sheetFormatPr defaultColWidth="14.44140625" defaultRowHeight="15" customHeight="1"/>
  <cols>
    <col min="1" max="1" width="7.6640625" customWidth="1"/>
    <col min="2" max="2" width="42.109375" customWidth="1"/>
    <col min="3" max="3" width="11.88671875" customWidth="1"/>
    <col min="5" max="5" width="13.33203125" customWidth="1"/>
    <col min="6" max="6" width="14" customWidth="1"/>
    <col min="7" max="26" width="9" customWidth="1"/>
  </cols>
  <sheetData>
    <row r="1" spans="1:6" ht="21.75" customHeight="1">
      <c r="A1" s="28" t="s">
        <v>219</v>
      </c>
      <c r="B1" s="26"/>
      <c r="C1" s="26"/>
      <c r="D1" s="26"/>
      <c r="E1" s="26"/>
      <c r="F1" s="27"/>
    </row>
    <row r="2" spans="1:6" ht="14.4">
      <c r="A2" s="1"/>
      <c r="B2" s="1"/>
      <c r="C2" s="1"/>
      <c r="D2" s="1"/>
      <c r="E2" s="1"/>
      <c r="F2" s="1"/>
    </row>
    <row r="3" spans="1:6" ht="15" customHeight="1">
      <c r="A3" s="25" t="s">
        <v>220</v>
      </c>
      <c r="B3" s="26"/>
      <c r="C3" s="26"/>
      <c r="D3" s="26"/>
      <c r="E3" s="26"/>
      <c r="F3" s="27"/>
    </row>
    <row r="4" spans="1:6" ht="15" customHeight="1">
      <c r="A4" s="25" t="s">
        <v>221</v>
      </c>
      <c r="B4" s="26"/>
      <c r="C4" s="26"/>
      <c r="D4" s="26"/>
      <c r="E4" s="26"/>
      <c r="F4" s="27"/>
    </row>
    <row r="5" spans="1:6" ht="13.5" customHeight="1">
      <c r="A5" s="25" t="s">
        <v>222</v>
      </c>
      <c r="B5" s="26"/>
      <c r="C5" s="26"/>
      <c r="D5" s="26"/>
      <c r="E5" s="26"/>
      <c r="F5" s="27"/>
    </row>
    <row r="6" spans="1:6" ht="14.4">
      <c r="A6" s="1" t="s">
        <v>2</v>
      </c>
      <c r="B6" s="1" t="s">
        <v>195</v>
      </c>
      <c r="C6" s="1" t="s">
        <v>196</v>
      </c>
      <c r="D6" s="1" t="s">
        <v>197</v>
      </c>
      <c r="E6" s="1" t="s">
        <v>198</v>
      </c>
      <c r="F6" s="1" t="s">
        <v>67</v>
      </c>
    </row>
    <row r="7" spans="1:6" ht="14.4">
      <c r="A7" s="1">
        <v>1</v>
      </c>
      <c r="B7" s="1" t="s">
        <v>223</v>
      </c>
      <c r="C7" s="1">
        <v>2</v>
      </c>
      <c r="D7" s="1" t="s">
        <v>213</v>
      </c>
      <c r="E7" s="2">
        <v>55</v>
      </c>
      <c r="F7" s="2">
        <f t="shared" ref="F7:F14" si="0">E7*C7</f>
        <v>110</v>
      </c>
    </row>
    <row r="8" spans="1:6" ht="14.4">
      <c r="A8" s="1">
        <v>2</v>
      </c>
      <c r="B8" s="1" t="s">
        <v>224</v>
      </c>
      <c r="C8" s="1">
        <v>2</v>
      </c>
      <c r="D8" s="1" t="s">
        <v>213</v>
      </c>
      <c r="E8" s="2">
        <v>39</v>
      </c>
      <c r="F8" s="2">
        <f t="shared" si="0"/>
        <v>78</v>
      </c>
    </row>
    <row r="9" spans="1:6" ht="14.4">
      <c r="A9" s="1">
        <v>3</v>
      </c>
      <c r="B9" s="1" t="s">
        <v>225</v>
      </c>
      <c r="C9" s="1">
        <v>2</v>
      </c>
      <c r="D9" s="1" t="s">
        <v>213</v>
      </c>
      <c r="E9" s="2">
        <v>45</v>
      </c>
      <c r="F9" s="2">
        <f t="shared" si="0"/>
        <v>90</v>
      </c>
    </row>
    <row r="10" spans="1:6" ht="14.4">
      <c r="A10" s="1">
        <v>4</v>
      </c>
      <c r="B10" s="1" t="s">
        <v>226</v>
      </c>
      <c r="C10" s="1">
        <v>1</v>
      </c>
      <c r="D10" s="1" t="s">
        <v>227</v>
      </c>
      <c r="E10" s="2">
        <v>65</v>
      </c>
      <c r="F10" s="2">
        <f t="shared" si="0"/>
        <v>65</v>
      </c>
    </row>
    <row r="11" spans="1:6" ht="14.4">
      <c r="A11" s="1">
        <v>5</v>
      </c>
      <c r="B11" s="1" t="s">
        <v>228</v>
      </c>
      <c r="C11" s="1">
        <v>1</v>
      </c>
      <c r="D11" s="1" t="s">
        <v>227</v>
      </c>
      <c r="E11" s="2">
        <v>55</v>
      </c>
      <c r="F11" s="2">
        <f t="shared" si="0"/>
        <v>55</v>
      </c>
    </row>
    <row r="12" spans="1:6" ht="15" customHeight="1">
      <c r="A12" s="1">
        <v>6</v>
      </c>
      <c r="B12" s="1" t="s">
        <v>229</v>
      </c>
      <c r="C12" s="1">
        <v>2</v>
      </c>
      <c r="D12" s="1" t="s">
        <v>227</v>
      </c>
      <c r="E12" s="2">
        <v>6</v>
      </c>
      <c r="F12" s="2">
        <f t="shared" si="0"/>
        <v>12</v>
      </c>
    </row>
    <row r="13" spans="1:6" ht="15" customHeight="1">
      <c r="A13" s="1">
        <v>7</v>
      </c>
      <c r="B13" s="1" t="s">
        <v>230</v>
      </c>
      <c r="C13" s="1">
        <v>2</v>
      </c>
      <c r="D13" s="1" t="s">
        <v>213</v>
      </c>
      <c r="E13" s="2">
        <v>25</v>
      </c>
      <c r="F13" s="2">
        <f t="shared" si="0"/>
        <v>50</v>
      </c>
    </row>
    <row r="14" spans="1:6" ht="14.4">
      <c r="A14" s="1">
        <v>8</v>
      </c>
      <c r="B14" s="1" t="s">
        <v>231</v>
      </c>
      <c r="C14" s="1">
        <v>1</v>
      </c>
      <c r="D14" s="1" t="s">
        <v>213</v>
      </c>
      <c r="E14" s="2">
        <v>5</v>
      </c>
      <c r="F14" s="2">
        <f t="shared" si="0"/>
        <v>5</v>
      </c>
    </row>
    <row r="15" spans="1:6" ht="13.5" customHeight="1">
      <c r="A15" s="25" t="s">
        <v>232</v>
      </c>
      <c r="B15" s="26"/>
      <c r="C15" s="26"/>
      <c r="D15" s="26"/>
      <c r="E15" s="27"/>
      <c r="F15" s="2">
        <f>SUM(F7:F14)</f>
        <v>465</v>
      </c>
    </row>
    <row r="16" spans="1:6" ht="14.4">
      <c r="A16" s="25" t="s">
        <v>204</v>
      </c>
      <c r="B16" s="26"/>
      <c r="C16" s="26"/>
      <c r="D16" s="26"/>
      <c r="E16" s="27"/>
      <c r="F16" s="2">
        <f>F15/6</f>
        <v>77.5</v>
      </c>
    </row>
    <row r="17" spans="1:6" ht="14.4">
      <c r="A17" s="25" t="s">
        <v>233</v>
      </c>
      <c r="B17" s="26"/>
      <c r="C17" s="26"/>
      <c r="D17" s="26"/>
      <c r="E17" s="26"/>
      <c r="F17" s="27"/>
    </row>
    <row r="18" spans="1:6" ht="13.5" customHeight="1">
      <c r="A18" s="25" t="s">
        <v>234</v>
      </c>
      <c r="B18" s="26"/>
      <c r="C18" s="26"/>
      <c r="D18" s="26"/>
      <c r="E18" s="26"/>
      <c r="F18" s="27"/>
    </row>
    <row r="19" spans="1:6" ht="14.4">
      <c r="A19" s="1" t="s">
        <v>2</v>
      </c>
      <c r="B19" s="1" t="s">
        <v>195</v>
      </c>
      <c r="C19" s="1" t="s">
        <v>196</v>
      </c>
      <c r="D19" s="1" t="s">
        <v>197</v>
      </c>
      <c r="E19" s="1" t="s">
        <v>198</v>
      </c>
      <c r="F19" s="1" t="s">
        <v>67</v>
      </c>
    </row>
    <row r="20" spans="1:6" ht="14.4">
      <c r="A20" s="1">
        <v>1</v>
      </c>
      <c r="B20" s="1" t="s">
        <v>235</v>
      </c>
      <c r="C20" s="1">
        <v>2</v>
      </c>
      <c r="D20" s="1" t="s">
        <v>213</v>
      </c>
      <c r="E20" s="2">
        <v>198</v>
      </c>
      <c r="F20" s="2">
        <f t="shared" ref="F20:F27" si="1">E20*C20</f>
        <v>396</v>
      </c>
    </row>
    <row r="21" spans="1:6" ht="15" customHeight="1">
      <c r="A21" s="1">
        <v>2</v>
      </c>
      <c r="B21" s="1" t="s">
        <v>236</v>
      </c>
      <c r="C21" s="1">
        <v>2</v>
      </c>
      <c r="D21" s="1" t="s">
        <v>213</v>
      </c>
      <c r="E21" s="2">
        <v>190</v>
      </c>
      <c r="F21" s="2">
        <f t="shared" si="1"/>
        <v>380</v>
      </c>
    </row>
    <row r="22" spans="1:6" ht="15" customHeight="1">
      <c r="A22" s="1">
        <v>3</v>
      </c>
      <c r="B22" s="1" t="s">
        <v>237</v>
      </c>
      <c r="C22" s="1">
        <v>2</v>
      </c>
      <c r="D22" s="1" t="s">
        <v>213</v>
      </c>
      <c r="E22" s="2">
        <v>39</v>
      </c>
      <c r="F22" s="2">
        <f t="shared" si="1"/>
        <v>78</v>
      </c>
    </row>
    <row r="23" spans="1:6" ht="15.75" customHeight="1">
      <c r="A23" s="1">
        <v>4</v>
      </c>
      <c r="B23" s="1" t="s">
        <v>238</v>
      </c>
      <c r="C23" s="1">
        <v>2</v>
      </c>
      <c r="D23" s="1" t="s">
        <v>213</v>
      </c>
      <c r="E23" s="2">
        <v>45</v>
      </c>
      <c r="F23" s="2">
        <f t="shared" si="1"/>
        <v>90</v>
      </c>
    </row>
    <row r="24" spans="1:6" ht="15.75" customHeight="1">
      <c r="A24" s="1">
        <v>5</v>
      </c>
      <c r="B24" s="1" t="s">
        <v>239</v>
      </c>
      <c r="C24" s="1">
        <v>1</v>
      </c>
      <c r="D24" s="1" t="s">
        <v>227</v>
      </c>
      <c r="E24" s="2">
        <v>65</v>
      </c>
      <c r="F24" s="2">
        <f t="shared" si="1"/>
        <v>65</v>
      </c>
    </row>
    <row r="25" spans="1:6" ht="15.75" customHeight="1">
      <c r="A25" s="1">
        <v>6</v>
      </c>
      <c r="B25" s="1" t="s">
        <v>240</v>
      </c>
      <c r="C25" s="1">
        <v>2</v>
      </c>
      <c r="D25" s="1" t="s">
        <v>227</v>
      </c>
      <c r="E25" s="2">
        <v>6</v>
      </c>
      <c r="F25" s="2">
        <f t="shared" si="1"/>
        <v>12</v>
      </c>
    </row>
    <row r="26" spans="1:6" ht="15.75" customHeight="1">
      <c r="A26" s="1">
        <v>7</v>
      </c>
      <c r="B26" s="1" t="s">
        <v>241</v>
      </c>
      <c r="C26" s="1">
        <v>1</v>
      </c>
      <c r="D26" s="1" t="s">
        <v>213</v>
      </c>
      <c r="E26" s="2">
        <v>25</v>
      </c>
      <c r="F26" s="2">
        <f t="shared" si="1"/>
        <v>25</v>
      </c>
    </row>
    <row r="27" spans="1:6" ht="15.75" customHeight="1">
      <c r="A27" s="1">
        <v>8</v>
      </c>
      <c r="B27" s="1" t="s">
        <v>231</v>
      </c>
      <c r="C27" s="1">
        <v>1</v>
      </c>
      <c r="D27" s="1" t="s">
        <v>213</v>
      </c>
      <c r="E27" s="2">
        <v>5</v>
      </c>
      <c r="F27" s="2">
        <f t="shared" si="1"/>
        <v>5</v>
      </c>
    </row>
    <row r="28" spans="1:6" ht="13.5" customHeight="1">
      <c r="A28" s="25" t="s">
        <v>232</v>
      </c>
      <c r="B28" s="26"/>
      <c r="C28" s="26"/>
      <c r="D28" s="26"/>
      <c r="E28" s="27"/>
      <c r="F28" s="2">
        <f>SUM(F20:F27)</f>
        <v>1051</v>
      </c>
    </row>
    <row r="29" spans="1:6" ht="13.5" customHeight="1">
      <c r="A29" s="25" t="s">
        <v>204</v>
      </c>
      <c r="B29" s="26"/>
      <c r="C29" s="26"/>
      <c r="D29" s="26"/>
      <c r="E29" s="27"/>
      <c r="F29" s="2">
        <f>F28/6</f>
        <v>175.16666666666666</v>
      </c>
    </row>
    <row r="30" spans="1:6" ht="15.75" customHeight="1">
      <c r="A30" s="25" t="s">
        <v>242</v>
      </c>
      <c r="B30" s="26"/>
      <c r="C30" s="26"/>
      <c r="D30" s="26"/>
      <c r="E30" s="26"/>
      <c r="F30" s="27"/>
    </row>
    <row r="31" spans="1:6" ht="13.5" customHeight="1">
      <c r="A31" s="25" t="s">
        <v>243</v>
      </c>
      <c r="B31" s="26"/>
      <c r="C31" s="26"/>
      <c r="D31" s="26"/>
      <c r="E31" s="26"/>
      <c r="F31" s="27"/>
    </row>
    <row r="32" spans="1:6" ht="15.75" customHeight="1">
      <c r="A32" s="1" t="s">
        <v>2</v>
      </c>
      <c r="B32" s="1" t="s">
        <v>195</v>
      </c>
      <c r="C32" s="1" t="s">
        <v>196</v>
      </c>
      <c r="D32" s="1" t="s">
        <v>197</v>
      </c>
      <c r="E32" s="1" t="s">
        <v>198</v>
      </c>
      <c r="F32" s="1" t="s">
        <v>67</v>
      </c>
    </row>
    <row r="33" spans="1:6" ht="15.75" customHeight="1">
      <c r="A33" s="1">
        <v>1</v>
      </c>
      <c r="B33" s="1" t="s">
        <v>244</v>
      </c>
      <c r="C33" s="1">
        <v>2</v>
      </c>
      <c r="D33" s="1" t="s">
        <v>213</v>
      </c>
      <c r="E33" s="2">
        <v>35</v>
      </c>
      <c r="F33" s="2">
        <f t="shared" ref="F33:F38" si="2">(C33*E33)</f>
        <v>70</v>
      </c>
    </row>
    <row r="34" spans="1:6" ht="15.75" customHeight="1">
      <c r="A34" s="1">
        <v>2</v>
      </c>
      <c r="B34" s="1" t="s">
        <v>245</v>
      </c>
      <c r="C34" s="1">
        <v>2</v>
      </c>
      <c r="D34" s="1" t="s">
        <v>213</v>
      </c>
      <c r="E34" s="2">
        <v>55</v>
      </c>
      <c r="F34" s="2">
        <f t="shared" si="2"/>
        <v>110</v>
      </c>
    </row>
    <row r="35" spans="1:6" ht="15.75" customHeight="1">
      <c r="A35" s="1">
        <v>3</v>
      </c>
      <c r="B35" s="1" t="s">
        <v>246</v>
      </c>
      <c r="C35" s="1">
        <v>1</v>
      </c>
      <c r="D35" s="1" t="s">
        <v>227</v>
      </c>
      <c r="E35" s="2">
        <v>65</v>
      </c>
      <c r="F35" s="2">
        <f t="shared" si="2"/>
        <v>65</v>
      </c>
    </row>
    <row r="36" spans="1:6" ht="15.75" customHeight="1">
      <c r="A36" s="1">
        <v>4</v>
      </c>
      <c r="B36" s="1" t="s">
        <v>240</v>
      </c>
      <c r="C36" s="1">
        <v>2</v>
      </c>
      <c r="D36" s="1" t="s">
        <v>227</v>
      </c>
      <c r="E36" s="2">
        <v>6</v>
      </c>
      <c r="F36" s="2">
        <f t="shared" si="2"/>
        <v>12</v>
      </c>
    </row>
    <row r="37" spans="1:6" ht="15.75" customHeight="1">
      <c r="A37" s="1">
        <v>5</v>
      </c>
      <c r="B37" s="1" t="s">
        <v>241</v>
      </c>
      <c r="C37" s="1">
        <v>1</v>
      </c>
      <c r="D37" s="1" t="s">
        <v>213</v>
      </c>
      <c r="E37" s="2">
        <v>25</v>
      </c>
      <c r="F37" s="2">
        <f t="shared" si="2"/>
        <v>25</v>
      </c>
    </row>
    <row r="38" spans="1:6" ht="15.75" customHeight="1">
      <c r="A38" s="1">
        <v>6</v>
      </c>
      <c r="B38" s="1" t="s">
        <v>231</v>
      </c>
      <c r="C38" s="1">
        <v>1</v>
      </c>
      <c r="D38" s="1" t="s">
        <v>213</v>
      </c>
      <c r="E38" s="2">
        <v>5</v>
      </c>
      <c r="F38" s="2">
        <f t="shared" si="2"/>
        <v>5</v>
      </c>
    </row>
    <row r="39" spans="1:6" ht="13.5" customHeight="1">
      <c r="A39" s="25" t="s">
        <v>232</v>
      </c>
      <c r="B39" s="26"/>
      <c r="C39" s="26"/>
      <c r="D39" s="26"/>
      <c r="E39" s="27"/>
      <c r="F39" s="2">
        <f>SUM(F33:F38)</f>
        <v>287</v>
      </c>
    </row>
    <row r="40" spans="1:6" ht="13.5" customHeight="1">
      <c r="A40" s="25" t="s">
        <v>204</v>
      </c>
      <c r="B40" s="26"/>
      <c r="C40" s="26"/>
      <c r="D40" s="26"/>
      <c r="E40" s="27"/>
      <c r="F40" s="2">
        <f>F39/6</f>
        <v>47.833333333333336</v>
      </c>
    </row>
    <row r="41" spans="1:6" ht="15.75" customHeight="1">
      <c r="A41" s="25" t="s">
        <v>247</v>
      </c>
      <c r="B41" s="26"/>
      <c r="C41" s="26"/>
      <c r="D41" s="26"/>
      <c r="E41" s="26"/>
      <c r="F41" s="27"/>
    </row>
    <row r="42" spans="1:6" ht="13.5" customHeight="1">
      <c r="A42" s="25" t="s">
        <v>248</v>
      </c>
      <c r="B42" s="26"/>
      <c r="C42" s="26"/>
      <c r="D42" s="26"/>
      <c r="E42" s="26"/>
      <c r="F42" s="27"/>
    </row>
    <row r="43" spans="1:6" ht="15.75" customHeight="1">
      <c r="A43" s="1" t="s">
        <v>2</v>
      </c>
      <c r="B43" s="1" t="s">
        <v>195</v>
      </c>
      <c r="C43" s="1" t="s">
        <v>196</v>
      </c>
      <c r="D43" s="1" t="s">
        <v>197</v>
      </c>
      <c r="E43" s="1" t="s">
        <v>198</v>
      </c>
      <c r="F43" s="1" t="s">
        <v>67</v>
      </c>
    </row>
    <row r="44" spans="1:6" ht="15.75" customHeight="1">
      <c r="A44" s="1">
        <v>1</v>
      </c>
      <c r="B44" s="1" t="s">
        <v>249</v>
      </c>
      <c r="C44" s="1">
        <v>2</v>
      </c>
      <c r="D44" s="1" t="s">
        <v>213</v>
      </c>
      <c r="E44" s="2">
        <v>35</v>
      </c>
      <c r="F44" s="2">
        <f t="shared" ref="F44:F49" si="3">E44*C44</f>
        <v>70</v>
      </c>
    </row>
    <row r="45" spans="1:6" ht="15.75" customHeight="1">
      <c r="A45" s="1">
        <v>2</v>
      </c>
      <c r="B45" s="1" t="s">
        <v>250</v>
      </c>
      <c r="C45" s="1">
        <v>2</v>
      </c>
      <c r="D45" s="1" t="s">
        <v>213</v>
      </c>
      <c r="E45" s="2">
        <v>55</v>
      </c>
      <c r="F45" s="2">
        <f t="shared" si="3"/>
        <v>110</v>
      </c>
    </row>
    <row r="46" spans="1:6" ht="15.75" customHeight="1">
      <c r="A46" s="1">
        <v>3</v>
      </c>
      <c r="B46" s="1" t="s">
        <v>251</v>
      </c>
      <c r="C46" s="1">
        <v>1</v>
      </c>
      <c r="D46" s="1" t="s">
        <v>227</v>
      </c>
      <c r="E46" s="2">
        <v>65</v>
      </c>
      <c r="F46" s="2">
        <f t="shared" si="3"/>
        <v>65</v>
      </c>
    </row>
    <row r="47" spans="1:6" ht="15.75" customHeight="1">
      <c r="A47" s="1">
        <v>4</v>
      </c>
      <c r="B47" s="1" t="s">
        <v>240</v>
      </c>
      <c r="C47" s="1">
        <v>2</v>
      </c>
      <c r="D47" s="1" t="s">
        <v>227</v>
      </c>
      <c r="E47" s="2">
        <v>6</v>
      </c>
      <c r="F47" s="2">
        <f t="shared" si="3"/>
        <v>12</v>
      </c>
    </row>
    <row r="48" spans="1:6" ht="15.75" customHeight="1">
      <c r="A48" s="1">
        <v>5</v>
      </c>
      <c r="B48" s="1" t="s">
        <v>241</v>
      </c>
      <c r="C48" s="1">
        <v>1</v>
      </c>
      <c r="D48" s="1" t="s">
        <v>213</v>
      </c>
      <c r="E48" s="2">
        <v>25</v>
      </c>
      <c r="F48" s="2">
        <f t="shared" si="3"/>
        <v>25</v>
      </c>
    </row>
    <row r="49" spans="1:6" ht="15.75" customHeight="1">
      <c r="A49" s="1">
        <v>6</v>
      </c>
      <c r="B49" s="1" t="s">
        <v>231</v>
      </c>
      <c r="C49" s="1">
        <v>1</v>
      </c>
      <c r="D49" s="1" t="s">
        <v>213</v>
      </c>
      <c r="E49" s="2">
        <v>5</v>
      </c>
      <c r="F49" s="2">
        <f t="shared" si="3"/>
        <v>5</v>
      </c>
    </row>
    <row r="50" spans="1:6" ht="13.5" customHeight="1">
      <c r="A50" s="25" t="s">
        <v>232</v>
      </c>
      <c r="B50" s="26"/>
      <c r="C50" s="26"/>
      <c r="D50" s="26"/>
      <c r="E50" s="27"/>
      <c r="F50" s="2">
        <f>SUM(F44:F49)</f>
        <v>287</v>
      </c>
    </row>
    <row r="51" spans="1:6" ht="13.5" customHeight="1">
      <c r="A51" s="25" t="s">
        <v>204</v>
      </c>
      <c r="B51" s="26"/>
      <c r="C51" s="26"/>
      <c r="D51" s="26"/>
      <c r="E51" s="27"/>
      <c r="F51" s="2">
        <f>F50/6</f>
        <v>47.833333333333336</v>
      </c>
    </row>
    <row r="52" spans="1:6" ht="15.75" customHeight="1">
      <c r="A52" s="25" t="s">
        <v>252</v>
      </c>
      <c r="B52" s="26"/>
      <c r="C52" s="26"/>
      <c r="D52" s="26"/>
      <c r="E52" s="26"/>
      <c r="F52" s="27"/>
    </row>
    <row r="53" spans="1:6" ht="13.5" customHeight="1">
      <c r="A53" s="25" t="s">
        <v>253</v>
      </c>
      <c r="B53" s="26"/>
      <c r="C53" s="26"/>
      <c r="D53" s="26"/>
      <c r="E53" s="26"/>
      <c r="F53" s="27"/>
    </row>
    <row r="54" spans="1:6" ht="15.75" customHeight="1">
      <c r="A54" s="1" t="s">
        <v>2</v>
      </c>
      <c r="B54" s="1" t="s">
        <v>195</v>
      </c>
      <c r="C54" s="1" t="s">
        <v>196</v>
      </c>
      <c r="D54" s="1" t="s">
        <v>197</v>
      </c>
      <c r="E54" s="1" t="s">
        <v>198</v>
      </c>
      <c r="F54" s="1" t="s">
        <v>67</v>
      </c>
    </row>
    <row r="55" spans="1:6" ht="15.75" customHeight="1">
      <c r="A55" s="1">
        <v>1</v>
      </c>
      <c r="B55" s="1" t="s">
        <v>254</v>
      </c>
      <c r="C55" s="1">
        <v>1</v>
      </c>
      <c r="D55" s="1" t="s">
        <v>213</v>
      </c>
      <c r="E55" s="2">
        <v>35</v>
      </c>
      <c r="F55" s="2">
        <f t="shared" ref="F55:F63" si="4">E55*C55</f>
        <v>35</v>
      </c>
    </row>
    <row r="56" spans="1:6" ht="15.75" customHeight="1">
      <c r="A56" s="1">
        <v>2</v>
      </c>
      <c r="B56" s="1" t="s">
        <v>249</v>
      </c>
      <c r="C56" s="1">
        <v>2</v>
      </c>
      <c r="D56" s="1" t="s">
        <v>213</v>
      </c>
      <c r="E56" s="2">
        <v>35</v>
      </c>
      <c r="F56" s="2">
        <f t="shared" si="4"/>
        <v>70</v>
      </c>
    </row>
    <row r="57" spans="1:6" ht="15.75" customHeight="1">
      <c r="A57" s="1">
        <v>3</v>
      </c>
      <c r="B57" s="1" t="s">
        <v>255</v>
      </c>
      <c r="C57" s="1">
        <v>1</v>
      </c>
      <c r="D57" s="1" t="s">
        <v>213</v>
      </c>
      <c r="E57" s="2">
        <v>20</v>
      </c>
      <c r="F57" s="2">
        <f t="shared" si="4"/>
        <v>20</v>
      </c>
    </row>
    <row r="58" spans="1:6" ht="15.75" customHeight="1">
      <c r="A58" s="1">
        <v>4</v>
      </c>
      <c r="B58" s="1" t="s">
        <v>256</v>
      </c>
      <c r="C58" s="1">
        <v>1</v>
      </c>
      <c r="D58" s="1" t="s">
        <v>213</v>
      </c>
      <c r="E58" s="2">
        <v>25</v>
      </c>
      <c r="F58" s="2">
        <f t="shared" si="4"/>
        <v>25</v>
      </c>
    </row>
    <row r="59" spans="1:6" ht="15.75" customHeight="1">
      <c r="A59" s="1">
        <v>5</v>
      </c>
      <c r="B59" s="1" t="s">
        <v>250</v>
      </c>
      <c r="C59" s="1">
        <v>2</v>
      </c>
      <c r="D59" s="1" t="s">
        <v>213</v>
      </c>
      <c r="E59" s="2">
        <v>55</v>
      </c>
      <c r="F59" s="2">
        <f t="shared" si="4"/>
        <v>110</v>
      </c>
    </row>
    <row r="60" spans="1:6" ht="15.75" customHeight="1">
      <c r="A60" s="1">
        <v>6</v>
      </c>
      <c r="B60" s="1" t="s">
        <v>251</v>
      </c>
      <c r="C60" s="1">
        <v>1</v>
      </c>
      <c r="D60" s="1" t="s">
        <v>227</v>
      </c>
      <c r="E60" s="2">
        <v>65</v>
      </c>
      <c r="F60" s="2">
        <f t="shared" si="4"/>
        <v>65</v>
      </c>
    </row>
    <row r="61" spans="1:6" ht="15.75" customHeight="1">
      <c r="A61" s="1">
        <v>7</v>
      </c>
      <c r="B61" s="1" t="s">
        <v>240</v>
      </c>
      <c r="C61" s="1">
        <v>2</v>
      </c>
      <c r="D61" s="1" t="s">
        <v>227</v>
      </c>
      <c r="E61" s="2">
        <v>6</v>
      </c>
      <c r="F61" s="2">
        <f t="shared" si="4"/>
        <v>12</v>
      </c>
    </row>
    <row r="62" spans="1:6" ht="15.75" customHeight="1">
      <c r="A62" s="1">
        <v>8</v>
      </c>
      <c r="B62" s="1" t="s">
        <v>241</v>
      </c>
      <c r="C62" s="1">
        <v>1</v>
      </c>
      <c r="D62" s="1" t="s">
        <v>213</v>
      </c>
      <c r="E62" s="2">
        <v>25</v>
      </c>
      <c r="F62" s="2">
        <f t="shared" si="4"/>
        <v>25</v>
      </c>
    </row>
    <row r="63" spans="1:6" ht="15.75" customHeight="1">
      <c r="A63" s="1">
        <v>9</v>
      </c>
      <c r="B63" s="1" t="s">
        <v>231</v>
      </c>
      <c r="C63" s="1">
        <v>1</v>
      </c>
      <c r="D63" s="1" t="s">
        <v>213</v>
      </c>
      <c r="E63" s="2">
        <v>5</v>
      </c>
      <c r="F63" s="2">
        <f t="shared" si="4"/>
        <v>5</v>
      </c>
    </row>
    <row r="64" spans="1:6" ht="13.5" customHeight="1">
      <c r="A64" s="25" t="s">
        <v>232</v>
      </c>
      <c r="B64" s="26"/>
      <c r="C64" s="26"/>
      <c r="D64" s="26"/>
      <c r="E64" s="27"/>
      <c r="F64" s="2">
        <f>SUM(F55:F63)</f>
        <v>367</v>
      </c>
    </row>
    <row r="65" spans="1:6" ht="13.5" customHeight="1">
      <c r="A65" s="25" t="s">
        <v>204</v>
      </c>
      <c r="B65" s="26"/>
      <c r="C65" s="26"/>
      <c r="D65" s="26"/>
      <c r="E65" s="27"/>
      <c r="F65" s="2">
        <f>F64/6</f>
        <v>61.166666666666664</v>
      </c>
    </row>
    <row r="66" spans="1:6" ht="15.75" customHeight="1">
      <c r="A66" s="25" t="s">
        <v>257</v>
      </c>
      <c r="B66" s="26"/>
      <c r="C66" s="26"/>
      <c r="D66" s="26"/>
      <c r="E66" s="26"/>
      <c r="F66" s="27"/>
    </row>
    <row r="67" spans="1:6" ht="21.75" customHeight="1">
      <c r="A67" s="25" t="s">
        <v>258</v>
      </c>
      <c r="B67" s="26"/>
      <c r="C67" s="26"/>
      <c r="D67" s="26"/>
      <c r="E67" s="26"/>
      <c r="F67" s="27"/>
    </row>
    <row r="68" spans="1:6" ht="15.75" customHeight="1">
      <c r="A68" s="1" t="s">
        <v>2</v>
      </c>
      <c r="B68" s="1" t="s">
        <v>195</v>
      </c>
      <c r="C68" s="1" t="s">
        <v>196</v>
      </c>
      <c r="D68" s="1" t="s">
        <v>197</v>
      </c>
      <c r="E68" s="1" t="s">
        <v>198</v>
      </c>
      <c r="F68" s="1" t="s">
        <v>67</v>
      </c>
    </row>
    <row r="69" spans="1:6" ht="15.75" customHeight="1">
      <c r="A69" s="1">
        <v>1</v>
      </c>
      <c r="B69" s="1" t="s">
        <v>249</v>
      </c>
      <c r="C69" s="1">
        <v>2</v>
      </c>
      <c r="D69" s="1" t="s">
        <v>213</v>
      </c>
      <c r="E69" s="2">
        <v>35</v>
      </c>
      <c r="F69" s="2">
        <f t="shared" ref="F69:F74" si="5">(C69*E69)</f>
        <v>70</v>
      </c>
    </row>
    <row r="70" spans="1:6" ht="15.75" customHeight="1">
      <c r="A70" s="1">
        <v>2</v>
      </c>
      <c r="B70" s="1" t="s">
        <v>250</v>
      </c>
      <c r="C70" s="1">
        <v>2</v>
      </c>
      <c r="D70" s="1" t="s">
        <v>213</v>
      </c>
      <c r="E70" s="2">
        <v>55</v>
      </c>
      <c r="F70" s="2">
        <f t="shared" si="5"/>
        <v>110</v>
      </c>
    </row>
    <row r="71" spans="1:6" ht="15.75" customHeight="1">
      <c r="A71" s="1">
        <v>3</v>
      </c>
      <c r="B71" s="1" t="s">
        <v>251</v>
      </c>
      <c r="C71" s="1">
        <v>1</v>
      </c>
      <c r="D71" s="1" t="s">
        <v>227</v>
      </c>
      <c r="E71" s="2">
        <v>65</v>
      </c>
      <c r="F71" s="2">
        <f t="shared" si="5"/>
        <v>65</v>
      </c>
    </row>
    <row r="72" spans="1:6" ht="15.75" customHeight="1">
      <c r="A72" s="1">
        <v>4</v>
      </c>
      <c r="B72" s="1" t="s">
        <v>240</v>
      </c>
      <c r="C72" s="1">
        <v>2</v>
      </c>
      <c r="D72" s="1" t="s">
        <v>227</v>
      </c>
      <c r="E72" s="2">
        <v>6</v>
      </c>
      <c r="F72" s="2">
        <f t="shared" si="5"/>
        <v>12</v>
      </c>
    </row>
    <row r="73" spans="1:6" ht="15.75" customHeight="1">
      <c r="A73" s="1">
        <v>5</v>
      </c>
      <c r="B73" s="1" t="s">
        <v>241</v>
      </c>
      <c r="C73" s="1">
        <v>1</v>
      </c>
      <c r="D73" s="1" t="s">
        <v>213</v>
      </c>
      <c r="E73" s="2">
        <v>25</v>
      </c>
      <c r="F73" s="2">
        <f t="shared" si="5"/>
        <v>25</v>
      </c>
    </row>
    <row r="74" spans="1:6" ht="15.75" customHeight="1">
      <c r="A74" s="1">
        <v>6</v>
      </c>
      <c r="B74" s="1" t="s">
        <v>231</v>
      </c>
      <c r="C74" s="1">
        <v>1</v>
      </c>
      <c r="D74" s="1" t="s">
        <v>213</v>
      </c>
      <c r="E74" s="2">
        <v>5</v>
      </c>
      <c r="F74" s="2">
        <f t="shared" si="5"/>
        <v>5</v>
      </c>
    </row>
    <row r="75" spans="1:6" ht="13.5" customHeight="1">
      <c r="A75" s="25" t="s">
        <v>232</v>
      </c>
      <c r="B75" s="26"/>
      <c r="C75" s="26"/>
      <c r="D75" s="26"/>
      <c r="E75" s="27"/>
      <c r="F75" s="2">
        <f>SUM(F69:F74)</f>
        <v>287</v>
      </c>
    </row>
    <row r="76" spans="1:6" ht="13.5" customHeight="1">
      <c r="A76" s="25" t="s">
        <v>204</v>
      </c>
      <c r="B76" s="26"/>
      <c r="C76" s="26"/>
      <c r="D76" s="26"/>
      <c r="E76" s="27"/>
      <c r="F76" s="2">
        <f>F75/6</f>
        <v>47.833333333333336</v>
      </c>
    </row>
    <row r="77" spans="1:6" ht="15.75" customHeight="1"/>
    <row r="78" spans="1:6" ht="15.75" customHeight="1"/>
    <row r="79" spans="1:6" ht="15.75" customHeight="1"/>
    <row r="80" spans="1:6"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A1:F1"/>
    <mergeCell ref="A3:F3"/>
    <mergeCell ref="A4:F4"/>
    <mergeCell ref="A5:F5"/>
    <mergeCell ref="A15:E15"/>
    <mergeCell ref="A16:E16"/>
    <mergeCell ref="A17:F17"/>
    <mergeCell ref="A18:F18"/>
    <mergeCell ref="A28:E28"/>
    <mergeCell ref="A29:E29"/>
    <mergeCell ref="A30:F30"/>
    <mergeCell ref="A31:F31"/>
    <mergeCell ref="A39:E39"/>
    <mergeCell ref="A40:E40"/>
    <mergeCell ref="A65:E65"/>
    <mergeCell ref="A66:F66"/>
    <mergeCell ref="A67:F67"/>
    <mergeCell ref="A75:E75"/>
    <mergeCell ref="A76:E76"/>
    <mergeCell ref="A41:F41"/>
    <mergeCell ref="A42:F42"/>
    <mergeCell ref="A50:E50"/>
    <mergeCell ref="A51:E51"/>
    <mergeCell ref="A52:F52"/>
    <mergeCell ref="A53:F53"/>
    <mergeCell ref="A64:E64"/>
  </mergeCells>
  <pageMargins left="0.78680555555555598" right="0.78680555555555598" top="1.0506944444444399" bottom="1.0506944444444399" header="0" footer="0"/>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QUADRO RESUMO</vt:lpstr>
      <vt:lpstr>EDITOR DE TEXTO 44H</vt:lpstr>
      <vt:lpstr>EDITOR DE IMAGEM 44H</vt:lpstr>
      <vt:lpstr>OPER. DE SOM E IMAGEM 44H</vt:lpstr>
      <vt:lpstr>OPER. GRÁFICO 44H</vt:lpstr>
      <vt:lpstr>RADIALISTA 30H COM VALE</vt:lpstr>
      <vt:lpstr>RADIALISTA 30H SEM VALE E PS</vt:lpstr>
      <vt:lpstr>EPIS</vt:lpstr>
      <vt:lpstr>UNIFORMES</vt:lpstr>
      <vt:lpstr>EQUIPAMENTOS-FERRAMENTAS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DEUS</dc:creator>
  <cp:lastModifiedBy>augusto regino</cp:lastModifiedBy>
  <cp:lastPrinted>2024-12-18T13:13:03Z</cp:lastPrinted>
  <dcterms:created xsi:type="dcterms:W3CDTF">2023-05-30T10:38:00Z</dcterms:created>
  <dcterms:modified xsi:type="dcterms:W3CDTF">2026-05-13T20:25:14Z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0E0CAC84A6E047F1AE0E82E6EBC78D87</vt:lpwstr>
  </property>
  <property fmtid="{D5CDD505-2E9C-101B-9397-08002B2CF9AE}" pid="3" name="KSOProductBuildVer">
    <vt:lpwstr>1046-12.2.0.13489</vt:lpwstr>
  </property>
</Properties>
</file>